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50"/>
  </bookViews>
  <sheets>
    <sheet name="Data" sheetId="2" r:id="rId1"/>
    <sheet name="Outpu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C17" i="3"/>
  <c r="I14" i="2" l="1"/>
  <c r="I15" i="2"/>
  <c r="I16" i="2"/>
  <c r="I28" i="2" l="1"/>
  <c r="I29" i="2"/>
  <c r="I30" i="2"/>
  <c r="I21" i="2"/>
  <c r="I22" i="2"/>
  <c r="I23" i="2"/>
  <c r="I24" i="2" l="1"/>
  <c r="G64" i="2"/>
  <c r="I64" i="2" s="1"/>
  <c r="H28" i="2"/>
  <c r="H29" i="2"/>
  <c r="H30" i="2"/>
  <c r="G57" i="2"/>
  <c r="I57" i="2" s="1"/>
  <c r="H21" i="2"/>
  <c r="H22" i="2"/>
  <c r="H23" i="2"/>
  <c r="G50" i="2"/>
  <c r="I50" i="2" s="1"/>
  <c r="G51" i="2"/>
  <c r="I51" i="2" s="1"/>
  <c r="H14" i="2"/>
  <c r="H15" i="2"/>
  <c r="H16" i="2"/>
  <c r="A1" i="2"/>
  <c r="H52" i="2" l="1"/>
  <c r="I52" i="2"/>
  <c r="H31" i="2"/>
  <c r="H24" i="2"/>
  <c r="H17" i="2"/>
  <c r="C9" i="3" s="1"/>
  <c r="H57" i="2"/>
  <c r="H51" i="2"/>
  <c r="H50" i="2"/>
  <c r="H64" i="2"/>
  <c r="G59" i="2"/>
  <c r="I59" i="2" s="1"/>
  <c r="G58" i="2"/>
  <c r="I58" i="2" s="1"/>
  <c r="G66" i="2"/>
  <c r="I66" i="2" s="1"/>
  <c r="G65" i="2"/>
  <c r="I65" i="2" s="1"/>
  <c r="I17" i="2"/>
  <c r="D9" i="3" s="1"/>
  <c r="H58" i="2" l="1"/>
  <c r="I60" i="2"/>
  <c r="F10" i="3" s="1"/>
  <c r="H65" i="2"/>
  <c r="H59" i="2"/>
  <c r="I67" i="2"/>
  <c r="F11" i="3" s="1"/>
  <c r="H66" i="2"/>
  <c r="C11" i="3"/>
  <c r="I31" i="2"/>
  <c r="D11" i="3" s="1"/>
  <c r="C10" i="3"/>
  <c r="D10" i="3"/>
  <c r="I53" i="2"/>
  <c r="F9" i="3" s="1"/>
  <c r="H53" i="2"/>
  <c r="H67" i="2" l="1"/>
  <c r="E11" i="3" s="1"/>
  <c r="H60" i="2"/>
  <c r="E10" i="3" s="1"/>
  <c r="B13" i="2"/>
  <c r="E9" i="3"/>
  <c r="B20" i="2" l="1"/>
  <c r="E12" i="3" s="1"/>
  <c r="C12" i="3"/>
  <c r="C6" i="2" l="1"/>
  <c r="C11" i="2" s="1"/>
  <c r="I9" i="2" l="1"/>
  <c r="G45" i="2" s="1"/>
  <c r="C20" i="2"/>
  <c r="F12" i="3" s="1"/>
  <c r="H9" i="2"/>
  <c r="I35" i="2"/>
  <c r="H35" i="2"/>
  <c r="C14" i="3" s="1"/>
  <c r="L7" i="3"/>
  <c r="H8" i="2"/>
  <c r="K7" i="3"/>
  <c r="I38" i="2"/>
  <c r="G74" i="2" s="1"/>
  <c r="I74" i="2" s="1"/>
  <c r="F17" i="3" s="1"/>
  <c r="H36" i="2"/>
  <c r="C15" i="3" s="1"/>
  <c r="H37" i="2"/>
  <c r="H38" i="2"/>
  <c r="I36" i="2"/>
  <c r="I37" i="2"/>
  <c r="I8" i="2"/>
  <c r="G44" i="2" s="1"/>
  <c r="I44" i="2" s="1"/>
  <c r="C13" i="2"/>
  <c r="D12" i="3" s="1"/>
  <c r="I10" i="2" l="1"/>
  <c r="D14" i="3"/>
  <c r="G71" i="2"/>
  <c r="H45" i="2"/>
  <c r="I45" i="2"/>
  <c r="I46" i="2" s="1"/>
  <c r="H74" i="2"/>
  <c r="E17" i="3" s="1"/>
  <c r="H10" i="2"/>
  <c r="B12" i="2" s="1"/>
  <c r="D15" i="3"/>
  <c r="G72" i="2"/>
  <c r="C16" i="3"/>
  <c r="H39" i="2"/>
  <c r="B14" i="2" s="1"/>
  <c r="I39" i="2"/>
  <c r="D16" i="3"/>
  <c r="G73" i="2"/>
  <c r="H44" i="2"/>
  <c r="C7" i="3" l="1"/>
  <c r="C12" i="2"/>
  <c r="H46" i="2"/>
  <c r="B19" i="2" s="1"/>
  <c r="E7" i="3" s="1"/>
  <c r="I71" i="2"/>
  <c r="F14" i="3" s="1"/>
  <c r="H71" i="2"/>
  <c r="E14" i="3" s="1"/>
  <c r="C14" i="2"/>
  <c r="D18" i="3" s="1"/>
  <c r="C18" i="3"/>
  <c r="B15" i="2"/>
  <c r="C19" i="3" s="1"/>
  <c r="I72" i="2"/>
  <c r="H72" i="2"/>
  <c r="I73" i="2"/>
  <c r="F16" i="3" s="1"/>
  <c r="H73" i="2"/>
  <c r="E16" i="3" s="1"/>
  <c r="D7" i="3" l="1"/>
  <c r="C15" i="2"/>
  <c r="C19" i="2"/>
  <c r="F7" i="3" s="1"/>
  <c r="E15" i="3"/>
  <c r="H75" i="2"/>
  <c r="B21" i="2" s="1"/>
  <c r="F15" i="3"/>
  <c r="I75" i="2"/>
  <c r="D19" i="3" l="1"/>
  <c r="K6" i="3"/>
  <c r="E18" i="3"/>
  <c r="C21" i="2"/>
  <c r="B22" i="2"/>
  <c r="E19" i="3" s="1"/>
  <c r="F18" i="3" l="1"/>
  <c r="C22" i="2"/>
  <c r="K9" i="3"/>
  <c r="K8" i="3"/>
  <c r="F19" i="3" l="1"/>
  <c r="L6" i="3"/>
  <c r="L8" i="3" l="1"/>
  <c r="L9" i="3"/>
</calcChain>
</file>

<file path=xl/sharedStrings.xml><?xml version="1.0" encoding="utf-8"?>
<sst xmlns="http://schemas.openxmlformats.org/spreadsheetml/2006/main" count="138" uniqueCount="66">
  <si>
    <t>Year 0-1</t>
  </si>
  <si>
    <t>£ Costs</t>
  </si>
  <si>
    <t>% of investment cost</t>
  </si>
  <si>
    <t>Service Costs</t>
  </si>
  <si>
    <t>Ongoing charges</t>
  </si>
  <si>
    <t>Transaction Costs</t>
  </si>
  <si>
    <t>Product Costs</t>
  </si>
  <si>
    <t>Incidental Costs</t>
  </si>
  <si>
    <t>£</t>
  </si>
  <si>
    <t>%</t>
  </si>
  <si>
    <t>Subsequent Years</t>
  </si>
  <si>
    <t>Fund Name</t>
  </si>
  <si>
    <t>OCF</t>
  </si>
  <si>
    <t>Transaction</t>
  </si>
  <si>
    <t>Total Service Cost (TSC)</t>
  </si>
  <si>
    <t>Total Product Cost (TPC)</t>
  </si>
  <si>
    <t>Total Aggregated Costs (TAC)</t>
  </si>
  <si>
    <t>Subsequent years</t>
  </si>
  <si>
    <t>Value</t>
  </si>
  <si>
    <t>Investment Management Costs</t>
  </si>
  <si>
    <t>Total Investment Cost (TIC)</t>
  </si>
  <si>
    <t>Incidental costs</t>
  </si>
  <si>
    <t>Ongoing Charges</t>
  </si>
  <si>
    <t>Incidental Charges</t>
  </si>
  <si>
    <t>Client Name:</t>
  </si>
  <si>
    <t>DFM Charge inc VAT</t>
  </si>
  <si>
    <t>Total</t>
  </si>
  <si>
    <t>DFM Dealing Charges</t>
  </si>
  <si>
    <t>Underlying OCF</t>
  </si>
  <si>
    <t>Underlying Transaction</t>
  </si>
  <si>
    <t>This calculator can be used to find the average weighting OCFs and transaction charges.</t>
  </si>
  <si>
    <t>Subsequent years will pre-populate the % value from year 1 minus initial fees. These values can be overidden if necessary and this will be common in the case of DFM transaction charges when direct holdings are proposed.</t>
  </si>
  <si>
    <t>Our Services</t>
  </si>
  <si>
    <t>Cost Category</t>
  </si>
  <si>
    <t>First Year Charge</t>
  </si>
  <si>
    <t xml:space="preserve"> </t>
  </si>
  <si>
    <t>Investment Manager Charges inc VAT</t>
  </si>
  <si>
    <r>
      <t>Dealing Charges</t>
    </r>
    <r>
      <rPr>
        <sz val="10"/>
        <color rgb="FFFF0000"/>
        <rFont val="Arial"/>
        <family val="2"/>
      </rPr>
      <t/>
    </r>
  </si>
  <si>
    <t>Underlying Investment Transaction Charges</t>
  </si>
  <si>
    <t>Underling Investment Management Charges</t>
  </si>
  <si>
    <t>Copy below into report. In doing so it doesn't retain the widths. In MS Word, right-click the table and Autofit &gt; To Window. Further manual adjustment may be necessary.</t>
  </si>
  <si>
    <t>Aggregated Product Charges</t>
  </si>
  <si>
    <t>Aggregated Investment Charges</t>
  </si>
  <si>
    <t>Total Aggregated Costs (see note 1)</t>
  </si>
  <si>
    <t>What you might get back if there were no charges</t>
  </si>
  <si>
    <t>What you might get back after charges</t>
  </si>
  <si>
    <t>1yr</t>
  </si>
  <si>
    <t>5yr</t>
  </si>
  <si>
    <t>Assumed Net Growth:</t>
  </si>
  <si>
    <t>Reduction in profit £</t>
  </si>
  <si>
    <t>Reduction in profit %</t>
  </si>
  <si>
    <t>See Output tab for tables to put into your report.</t>
  </si>
  <si>
    <r>
      <t>£</t>
    </r>
    <r>
      <rPr>
        <b/>
        <sz val="10"/>
        <color rgb="FFFF0000"/>
        <rFont val="Arial"/>
        <family val="2"/>
      </rPr>
      <t>xxx,xxx</t>
    </r>
    <r>
      <rPr>
        <b/>
        <sz val="10"/>
        <color rgb="FF000000"/>
        <rFont val="Arial"/>
        <family val="2"/>
      </rPr>
      <t xml:space="preserve"> lump sum invested with a net growth rate of </t>
    </r>
    <r>
      <rPr>
        <b/>
        <sz val="10"/>
        <color rgb="FFFF0000"/>
        <rFont val="Arial"/>
        <family val="2"/>
      </rPr>
      <t>4</t>
    </r>
    <r>
      <rPr>
        <b/>
        <sz val="10"/>
        <color rgb="FF000000"/>
        <rFont val="Arial"/>
        <family val="2"/>
      </rPr>
      <t>%</t>
    </r>
  </si>
  <si>
    <t>Product 1 Value</t>
  </si>
  <si>
    <t>Product 2 Value</t>
  </si>
  <si>
    <t>Product 3 Value</t>
  </si>
  <si>
    <t>Underlying Investments Calculator</t>
  </si>
  <si>
    <t>Product 1 Costs</t>
  </si>
  <si>
    <t>Product 2 Costs</t>
  </si>
  <si>
    <t>Product 3 Costs</t>
  </si>
  <si>
    <t>Total Initial Charges</t>
  </si>
  <si>
    <t>Invstment Total (after day 1 charges):</t>
  </si>
  <si>
    <r>
      <t>Advice Charges (</t>
    </r>
    <r>
      <rPr>
        <sz val="10"/>
        <color rgb="FFFF0000"/>
        <rFont val="Arial"/>
        <family val="2"/>
      </rPr>
      <t>Company Name</t>
    </r>
    <r>
      <rPr>
        <sz val="10"/>
        <color rgb="FF000000"/>
        <rFont val="Arial"/>
        <family val="2"/>
      </rPr>
      <t>)</t>
    </r>
  </si>
  <si>
    <r>
      <t>Product Charges (</t>
    </r>
    <r>
      <rPr>
        <sz val="10"/>
        <color rgb="FFFF0000"/>
        <rFont val="Arial"/>
        <family val="2"/>
      </rPr>
      <t>Product 1 Name</t>
    </r>
    <r>
      <rPr>
        <sz val="10"/>
        <color rgb="FF000000"/>
        <rFont val="Arial"/>
        <family val="2"/>
      </rPr>
      <t>)</t>
    </r>
  </si>
  <si>
    <r>
      <t>Product Charges (</t>
    </r>
    <r>
      <rPr>
        <sz val="10"/>
        <color rgb="FFFF0000"/>
        <rFont val="Arial"/>
        <family val="2"/>
      </rPr>
      <t>Product 3 Name)</t>
    </r>
  </si>
  <si>
    <r>
      <t xml:space="preserve">Product Charges </t>
    </r>
    <r>
      <rPr>
        <sz val="10"/>
        <color rgb="FFFF0000"/>
        <rFont val="Arial"/>
        <family val="2"/>
      </rPr>
      <t>(Product 2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</si>
</sst>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.00"/>
    <numFmt numFmtId="165" formatCode="0.000%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rgb="FFFEF0CF"/>
        <bgColor indexed="64"/>
      </patternFill>
    </fill>
    <fill>
      <patternFill patternType="solid">
        <fgColor rgb="FFFEE2A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164" fontId="0" fillId="0" borderId="0" xfId="0" applyNumberFormat="1"/>
    <xf numFmtId="0" fontId="0" fillId="0" borderId="0" xfId="0" applyBorder="1"/>
    <xf numFmtId="164" fontId="2" fillId="4" borderId="1" xfId="0" applyNumberFormat="1" applyFont="1" applyFill="1" applyBorder="1"/>
    <xf numFmtId="165" fontId="2" fillId="4" borderId="1" xfId="0" applyNumberFormat="1" applyFont="1" applyFill="1" applyBorder="1"/>
    <xf numFmtId="0" fontId="3" fillId="0" borderId="0" xfId="0" applyFont="1"/>
    <xf numFmtId="0" fontId="2" fillId="0" borderId="2" xfId="0" applyFont="1" applyBorder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1" applyNumberFormat="1" applyFont="1" applyBorder="1"/>
    <xf numFmtId="164" fontId="3" fillId="3" borderId="1" xfId="0" applyNumberFormat="1" applyFont="1" applyFill="1" applyBorder="1"/>
    <xf numFmtId="10" fontId="3" fillId="3" borderId="1" xfId="1" applyNumberFormat="1" applyFont="1" applyFill="1" applyBorder="1"/>
    <xf numFmtId="164" fontId="3" fillId="4" borderId="1" xfId="0" applyNumberFormat="1" applyFont="1" applyFill="1" applyBorder="1"/>
    <xf numFmtId="165" fontId="3" fillId="4" borderId="1" xfId="1" applyNumberFormat="1" applyFont="1" applyFill="1" applyBorder="1"/>
    <xf numFmtId="10" fontId="3" fillId="0" borderId="1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9" fontId="3" fillId="3" borderId="1" xfId="1" applyFont="1" applyFill="1" applyBorder="1"/>
    <xf numFmtId="0" fontId="2" fillId="0" borderId="17" xfId="0" applyFont="1" applyBorder="1"/>
    <xf numFmtId="0" fontId="3" fillId="3" borderId="12" xfId="0" applyFont="1" applyFill="1" applyBorder="1"/>
    <xf numFmtId="0" fontId="3" fillId="3" borderId="11" xfId="0" applyFont="1" applyFill="1" applyBorder="1"/>
    <xf numFmtId="9" fontId="3" fillId="3" borderId="11" xfId="1" applyFont="1" applyFill="1" applyBorder="1"/>
    <xf numFmtId="9" fontId="3" fillId="3" borderId="13" xfId="1" applyFont="1" applyFill="1" applyBorder="1"/>
    <xf numFmtId="0" fontId="3" fillId="3" borderId="14" xfId="0" applyFont="1" applyFill="1" applyBorder="1"/>
    <xf numFmtId="0" fontId="3" fillId="3" borderId="1" xfId="0" applyFont="1" applyFill="1" applyBorder="1"/>
    <xf numFmtId="9" fontId="3" fillId="3" borderId="15" xfId="1" applyFont="1" applyFill="1" applyBorder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3" fillId="3" borderId="5" xfId="1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21" xfId="0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0" fontId="3" fillId="4" borderId="1" xfId="0" applyNumberFormat="1" applyFont="1" applyFill="1" applyBorder="1"/>
    <xf numFmtId="14" fontId="3" fillId="0" borderId="0" xfId="0" applyNumberFormat="1" applyFont="1" applyAlignment="1">
      <alignment horizontal="left" vertical="top"/>
    </xf>
    <xf numFmtId="0" fontId="3" fillId="3" borderId="4" xfId="0" applyFont="1" applyFill="1" applyBorder="1"/>
    <xf numFmtId="10" fontId="2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3" borderId="23" xfId="0" applyFont="1" applyFill="1" applyBorder="1"/>
    <xf numFmtId="0" fontId="3" fillId="3" borderId="22" xfId="0" applyFont="1" applyFill="1" applyBorder="1"/>
    <xf numFmtId="9" fontId="3" fillId="3" borderId="22" xfId="1" applyFont="1" applyFill="1" applyBorder="1"/>
    <xf numFmtId="9" fontId="3" fillId="3" borderId="24" xfId="1" applyFont="1" applyFill="1" applyBorder="1"/>
    <xf numFmtId="0" fontId="3" fillId="3" borderId="18" xfId="0" applyFont="1" applyFill="1" applyBorder="1"/>
    <xf numFmtId="9" fontId="3" fillId="3" borderId="18" xfId="1" applyFont="1" applyFill="1" applyBorder="1"/>
    <xf numFmtId="9" fontId="3" fillId="3" borderId="19" xfId="1" applyFont="1" applyFill="1" applyBorder="1"/>
    <xf numFmtId="0" fontId="2" fillId="3" borderId="17" xfId="0" applyFont="1" applyFill="1" applyBorder="1" applyAlignment="1">
      <alignment horizontal="right"/>
    </xf>
    <xf numFmtId="10" fontId="3" fillId="4" borderId="1" xfId="1" applyNumberFormat="1" applyFont="1" applyFill="1" applyBorder="1"/>
    <xf numFmtId="10" fontId="2" fillId="4" borderId="1" xfId="1" applyNumberFormat="1" applyFont="1" applyFill="1" applyBorder="1"/>
    <xf numFmtId="10" fontId="3" fillId="4" borderId="1" xfId="0" applyNumberFormat="1" applyFont="1" applyFill="1" applyBorder="1" applyAlignment="1"/>
    <xf numFmtId="10" fontId="2" fillId="4" borderId="1" xfId="1" applyNumberFormat="1" applyFont="1" applyFill="1" applyBorder="1" applyAlignment="1"/>
    <xf numFmtId="164" fontId="3" fillId="4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10" fontId="3" fillId="3" borderId="5" xfId="1" applyNumberFormat="1" applyFont="1" applyFill="1" applyBorder="1" applyAlignment="1"/>
    <xf numFmtId="0" fontId="6" fillId="0" borderId="0" xfId="0" applyFont="1"/>
    <xf numFmtId="0" fontId="3" fillId="0" borderId="0" xfId="0" applyFont="1" applyAlignment="1">
      <alignment wrapText="1"/>
    </xf>
    <xf numFmtId="0" fontId="10" fillId="5" borderId="26" xfId="0" applyFont="1" applyFill="1" applyBorder="1" applyAlignment="1">
      <alignment vertical="center" wrapText="1"/>
    </xf>
    <xf numFmtId="0" fontId="9" fillId="6" borderId="29" xfId="0" applyFont="1" applyFill="1" applyBorder="1" applyAlignment="1">
      <alignment vertical="center" wrapText="1"/>
    </xf>
    <xf numFmtId="6" fontId="9" fillId="6" borderId="30" xfId="0" applyNumberFormat="1" applyFont="1" applyFill="1" applyBorder="1" applyAlignment="1">
      <alignment horizontal="center" vertical="center" wrapText="1"/>
    </xf>
    <xf numFmtId="10" fontId="9" fillId="6" borderId="30" xfId="0" applyNumberFormat="1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vertical="center" wrapText="1"/>
    </xf>
    <xf numFmtId="6" fontId="9" fillId="7" borderId="30" xfId="0" applyNumberFormat="1" applyFont="1" applyFill="1" applyBorder="1" applyAlignment="1">
      <alignment horizontal="center" vertical="center" wrapText="1"/>
    </xf>
    <xf numFmtId="10" fontId="9" fillId="7" borderId="3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0" fontId="9" fillId="6" borderId="30" xfId="1" applyNumberFormat="1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right" vertical="center" wrapText="1"/>
    </xf>
    <xf numFmtId="6" fontId="10" fillId="7" borderId="30" xfId="0" applyNumberFormat="1" applyFont="1" applyFill="1" applyBorder="1" applyAlignment="1">
      <alignment horizontal="center" vertical="center" wrapText="1"/>
    </xf>
    <xf numFmtId="10" fontId="10" fillId="7" borderId="30" xfId="0" applyNumberFormat="1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left" vertical="center" wrapText="1"/>
    </xf>
    <xf numFmtId="6" fontId="10" fillId="6" borderId="30" xfId="0" applyNumberFormat="1" applyFont="1" applyFill="1" applyBorder="1" applyAlignment="1">
      <alignment horizontal="center" vertical="center" wrapText="1"/>
    </xf>
    <xf numFmtId="10" fontId="10" fillId="6" borderId="30" xfId="0" applyNumberFormat="1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right" vertical="center" wrapText="1"/>
    </xf>
    <xf numFmtId="164" fontId="10" fillId="5" borderId="27" xfId="0" applyNumberFormat="1" applyFont="1" applyFill="1" applyBorder="1" applyAlignment="1">
      <alignment horizontal="center" vertical="center" wrapText="1"/>
    </xf>
    <xf numFmtId="10" fontId="10" fillId="5" borderId="27" xfId="1" applyNumberFormat="1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vertical="center"/>
    </xf>
    <xf numFmtId="6" fontId="12" fillId="6" borderId="30" xfId="0" applyNumberFormat="1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vertical="center"/>
    </xf>
    <xf numFmtId="6" fontId="12" fillId="7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11" fillId="6" borderId="29" xfId="0" applyFont="1" applyFill="1" applyBorder="1" applyAlignment="1">
      <alignment vertical="center"/>
    </xf>
    <xf numFmtId="6" fontId="11" fillId="6" borderId="30" xfId="0" applyNumberFormat="1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vertical="center"/>
    </xf>
    <xf numFmtId="0" fontId="10" fillId="5" borderId="26" xfId="0" applyFont="1" applyFill="1" applyBorder="1" applyAlignment="1">
      <alignment horizontal="center" vertical="center" wrapText="1"/>
    </xf>
    <xf numFmtId="9" fontId="3" fillId="3" borderId="4" xfId="1" applyFont="1" applyFill="1" applyBorder="1" applyAlignment="1">
      <alignment horizontal="center"/>
    </xf>
    <xf numFmtId="0" fontId="0" fillId="0" borderId="0" xfId="0" applyFill="1"/>
    <xf numFmtId="10" fontId="11" fillId="7" borderId="30" xfId="1" applyNumberFormat="1" applyFont="1" applyFill="1" applyBorder="1" applyAlignment="1">
      <alignment horizontal="center" vertical="center"/>
    </xf>
    <xf numFmtId="164" fontId="3" fillId="3" borderId="35" xfId="0" applyNumberFormat="1" applyFont="1" applyFill="1" applyBorder="1"/>
    <xf numFmtId="164" fontId="3" fillId="3" borderId="15" xfId="0" applyNumberFormat="1" applyFont="1" applyFill="1" applyBorder="1"/>
    <xf numFmtId="164" fontId="3" fillId="3" borderId="16" xfId="0" applyNumberFormat="1" applyFont="1" applyFill="1" applyBorder="1"/>
    <xf numFmtId="164" fontId="2" fillId="0" borderId="4" xfId="0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8" borderId="0" xfId="0" applyFont="1" applyFill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164" fontId="3" fillId="3" borderId="1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4" fontId="3" fillId="0" borderId="33" xfId="0" applyNumberFormat="1" applyFont="1" applyBorder="1" applyAlignment="1">
      <alignment horizontal="left" vertical="top"/>
    </xf>
    <xf numFmtId="14" fontId="3" fillId="0" borderId="34" xfId="0" applyNumberFormat="1" applyFont="1" applyBorder="1" applyAlignment="1">
      <alignment horizontal="left" vertical="top"/>
    </xf>
    <xf numFmtId="14" fontId="3" fillId="0" borderId="36" xfId="0" applyNumberFormat="1" applyFont="1" applyBorder="1" applyAlignment="1">
      <alignment horizontal="left" vertical="top"/>
    </xf>
    <xf numFmtId="14" fontId="3" fillId="0" borderId="7" xfId="0" applyNumberFormat="1" applyFont="1" applyBorder="1" applyAlignment="1">
      <alignment horizontal="left" vertical="top"/>
    </xf>
    <xf numFmtId="14" fontId="3" fillId="0" borderId="37" xfId="0" applyNumberFormat="1" applyFont="1" applyBorder="1" applyAlignment="1">
      <alignment horizontal="left" vertical="top"/>
    </xf>
    <xf numFmtId="14" fontId="3" fillId="0" borderId="32" xfId="0" applyNumberFormat="1" applyFont="1" applyBorder="1" applyAlignment="1">
      <alignment horizontal="left" vertical="top"/>
    </xf>
    <xf numFmtId="0" fontId="10" fillId="5" borderId="31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abSelected="1" workbookViewId="0">
      <selection activeCell="H14" sqref="H14"/>
    </sheetView>
  </sheetViews>
  <sheetFormatPr defaultRowHeight="15" x14ac:dyDescent="0.25"/>
  <cols>
    <col min="1" max="1" width="27.75" style="5" bestFit="1" customWidth="1"/>
    <col min="2" max="2" width="16.25" style="5" bestFit="1" customWidth="1"/>
    <col min="3" max="3" width="23.5" style="5" bestFit="1" customWidth="1"/>
    <col min="4" max="4" width="2.875" style="5" customWidth="1"/>
    <col min="5" max="5" width="19.25" style="5" bestFit="1" customWidth="1"/>
    <col min="6" max="6" width="14.5" style="5" bestFit="1" customWidth="1"/>
    <col min="7" max="7" width="12.125" style="5" customWidth="1"/>
    <col min="8" max="8" width="14.5" style="5" bestFit="1" customWidth="1"/>
    <col min="9" max="9" width="9.75" style="5" bestFit="1" customWidth="1"/>
    <col min="10" max="10" width="3.875" style="5" customWidth="1"/>
    <col min="11" max="11" width="20.5" style="5" customWidth="1"/>
    <col min="12" max="12" width="10.375" style="5" customWidth="1"/>
    <col min="13" max="13" width="9" style="5"/>
    <col min="14" max="14" width="10.5" style="5" bestFit="1" customWidth="1"/>
    <col min="15" max="16384" width="9" style="5"/>
  </cols>
  <sheetData>
    <row r="1" spans="1:14" ht="15.75" customHeight="1" thickBot="1" x14ac:dyDescent="0.3">
      <c r="A1" s="39">
        <f ca="1">TODAY()</f>
        <v>43165</v>
      </c>
      <c r="B1" s="6" t="s">
        <v>24</v>
      </c>
      <c r="C1" s="40"/>
      <c r="E1" s="114" t="s">
        <v>31</v>
      </c>
      <c r="F1" s="114"/>
      <c r="G1" s="114"/>
      <c r="H1" s="114"/>
      <c r="I1" s="114"/>
      <c r="K1" s="118" t="s">
        <v>30</v>
      </c>
      <c r="L1" s="118"/>
      <c r="M1" s="118"/>
      <c r="N1" s="118"/>
    </row>
    <row r="2" spans="1:14" ht="28.5" customHeight="1" thickBot="1" x14ac:dyDescent="0.3">
      <c r="A2" s="39"/>
      <c r="E2" s="114"/>
      <c r="F2" s="114"/>
      <c r="G2" s="114"/>
      <c r="H2" s="114"/>
      <c r="I2" s="114"/>
      <c r="K2" s="119"/>
      <c r="L2" s="119"/>
      <c r="M2" s="119"/>
      <c r="N2" s="119"/>
    </row>
    <row r="3" spans="1:14" ht="15.75" thickBot="1" x14ac:dyDescent="0.3">
      <c r="A3" s="120" t="s">
        <v>53</v>
      </c>
      <c r="B3" s="121"/>
      <c r="C3" s="91">
        <v>200000</v>
      </c>
      <c r="D3" s="103"/>
      <c r="E3" s="114"/>
      <c r="F3" s="114"/>
      <c r="G3" s="114"/>
      <c r="H3" s="114"/>
      <c r="I3" s="114"/>
      <c r="K3" s="115" t="s">
        <v>56</v>
      </c>
      <c r="L3" s="116"/>
      <c r="M3" s="116"/>
      <c r="N3" s="117"/>
    </row>
    <row r="4" spans="1:14" ht="15.75" thickBot="1" x14ac:dyDescent="0.3">
      <c r="A4" s="122" t="s">
        <v>54</v>
      </c>
      <c r="B4" s="123"/>
      <c r="C4" s="92"/>
      <c r="E4" s="100" t="s">
        <v>0</v>
      </c>
      <c r="K4" s="21" t="s">
        <v>11</v>
      </c>
      <c r="L4" s="98" t="s">
        <v>18</v>
      </c>
      <c r="M4" s="98" t="s">
        <v>12</v>
      </c>
      <c r="N4" s="99" t="s">
        <v>13</v>
      </c>
    </row>
    <row r="5" spans="1:14" ht="15.75" thickBot="1" x14ac:dyDescent="0.3">
      <c r="A5" s="124" t="s">
        <v>55</v>
      </c>
      <c r="B5" s="125"/>
      <c r="C5" s="93"/>
      <c r="K5" s="22"/>
      <c r="L5" s="23"/>
      <c r="M5" s="24"/>
      <c r="N5" s="25"/>
    </row>
    <row r="6" spans="1:14" ht="19.5" thickBot="1" x14ac:dyDescent="0.35">
      <c r="A6" s="115" t="s">
        <v>61</v>
      </c>
      <c r="B6" s="116"/>
      <c r="C6" s="94">
        <f>SUM(C3:C5)-B11</f>
        <v>195900</v>
      </c>
      <c r="D6" s="7"/>
      <c r="E6" s="111" t="s">
        <v>3</v>
      </c>
      <c r="F6" s="112"/>
      <c r="G6" s="112"/>
      <c r="H6" s="112"/>
      <c r="I6" s="113"/>
      <c r="K6" s="26"/>
      <c r="L6" s="27"/>
      <c r="M6" s="20"/>
      <c r="N6" s="28"/>
    </row>
    <row r="7" spans="1:14" ht="15.75" thickBot="1" x14ac:dyDescent="0.3">
      <c r="A7" s="115" t="s">
        <v>48</v>
      </c>
      <c r="B7" s="116"/>
      <c r="C7" s="88">
        <v>0.05</v>
      </c>
      <c r="E7" s="9"/>
      <c r="F7" s="32" t="s">
        <v>8</v>
      </c>
      <c r="G7" s="32" t="s">
        <v>9</v>
      </c>
      <c r="H7" s="42" t="s">
        <v>8</v>
      </c>
      <c r="I7" s="42" t="s">
        <v>9</v>
      </c>
      <c r="K7" s="26"/>
      <c r="L7" s="27"/>
      <c r="M7" s="20"/>
      <c r="N7" s="28"/>
    </row>
    <row r="8" spans="1:14" ht="15.75" thickBot="1" x14ac:dyDescent="0.3">
      <c r="E8" s="10" t="s">
        <v>4</v>
      </c>
      <c r="F8" s="13"/>
      <c r="G8" s="14">
        <v>0.01</v>
      </c>
      <c r="H8" s="15">
        <f t="shared" ref="H8:H9" si="0">IF(F8&lt;&gt;0, F8, $C$6*G8)</f>
        <v>1959</v>
      </c>
      <c r="I8" s="16">
        <f t="shared" ref="I8:I9" si="1">IF(G8&lt;&gt;0, G8, IF($C$6=0,0,F8/$C$6))</f>
        <v>0.01</v>
      </c>
      <c r="K8" s="26"/>
      <c r="L8" s="27"/>
      <c r="M8" s="20"/>
      <c r="N8" s="28"/>
    </row>
    <row r="9" spans="1:14" ht="15.75" x14ac:dyDescent="0.25">
      <c r="A9" s="95" t="s">
        <v>0</v>
      </c>
      <c r="B9" s="96" t="s">
        <v>1</v>
      </c>
      <c r="C9" s="97" t="s">
        <v>2</v>
      </c>
      <c r="E9" s="10" t="s">
        <v>21</v>
      </c>
      <c r="F9" s="13"/>
      <c r="G9" s="14"/>
      <c r="H9" s="15">
        <f t="shared" si="0"/>
        <v>0</v>
      </c>
      <c r="I9" s="16">
        <f t="shared" si="1"/>
        <v>0</v>
      </c>
      <c r="K9" s="26"/>
      <c r="L9" s="27"/>
      <c r="M9" s="20"/>
      <c r="N9" s="28"/>
    </row>
    <row r="10" spans="1:14" x14ac:dyDescent="0.25">
      <c r="A10" s="105"/>
      <c r="B10" s="106"/>
      <c r="C10" s="107"/>
      <c r="H10" s="3">
        <f>SUM(H8:H9)</f>
        <v>1959</v>
      </c>
      <c r="I10" s="4">
        <f>SUM(I8:I9)</f>
        <v>0.01</v>
      </c>
      <c r="K10" s="26"/>
      <c r="L10" s="27"/>
      <c r="M10" s="20"/>
      <c r="N10" s="28"/>
    </row>
    <row r="11" spans="1:14" x14ac:dyDescent="0.25">
      <c r="A11" s="101" t="s">
        <v>60</v>
      </c>
      <c r="B11" s="104">
        <v>4100</v>
      </c>
      <c r="C11" s="102">
        <f>B11/C6</f>
        <v>2.0929045431342521E-2</v>
      </c>
      <c r="H11" s="37"/>
      <c r="I11" s="36"/>
      <c r="K11" s="26"/>
      <c r="L11" s="27"/>
      <c r="M11" s="20"/>
      <c r="N11" s="28"/>
    </row>
    <row r="12" spans="1:14" x14ac:dyDescent="0.25">
      <c r="A12" s="10" t="s">
        <v>14</v>
      </c>
      <c r="B12" s="11">
        <f>H10</f>
        <v>1959</v>
      </c>
      <c r="C12" s="12">
        <f>B12/C6</f>
        <v>0.01</v>
      </c>
      <c r="E12" s="111" t="s">
        <v>57</v>
      </c>
      <c r="F12" s="112"/>
      <c r="G12" s="112"/>
      <c r="H12" s="112"/>
      <c r="I12" s="113"/>
      <c r="K12" s="26"/>
      <c r="L12" s="27"/>
      <c r="M12" s="20"/>
      <c r="N12" s="28"/>
    </row>
    <row r="13" spans="1:14" x14ac:dyDescent="0.25">
      <c r="A13" s="10" t="s">
        <v>15</v>
      </c>
      <c r="B13" s="11">
        <f>SUM(H17+H24+H31)</f>
        <v>600</v>
      </c>
      <c r="C13" s="17">
        <f>B13/C6</f>
        <v>3.0627871362940277E-3</v>
      </c>
      <c r="E13" s="29"/>
      <c r="F13" s="29" t="s">
        <v>8</v>
      </c>
      <c r="G13" s="30" t="s">
        <v>9</v>
      </c>
      <c r="H13" s="9" t="s">
        <v>8</v>
      </c>
      <c r="I13" s="9" t="s">
        <v>9</v>
      </c>
      <c r="K13" s="26"/>
      <c r="L13" s="27"/>
      <c r="M13" s="20"/>
      <c r="N13" s="28"/>
    </row>
    <row r="14" spans="1:14" x14ac:dyDescent="0.25">
      <c r="A14" s="10" t="s">
        <v>20</v>
      </c>
      <c r="B14" s="11">
        <f>H39</f>
        <v>1684.74</v>
      </c>
      <c r="C14" s="17">
        <f>B14/C6</f>
        <v>8.6E-3</v>
      </c>
      <c r="E14" s="10" t="s">
        <v>4</v>
      </c>
      <c r="F14" s="13"/>
      <c r="G14" s="31">
        <v>3.0000000000000001E-3</v>
      </c>
      <c r="H14" s="15">
        <f t="shared" ref="H14:H16" si="2">IF(F14&lt;&gt;0, F14, $C$3*G14)</f>
        <v>600</v>
      </c>
      <c r="I14" s="38">
        <f t="shared" ref="I14:I16" si="3">IF(G14&lt;&gt;0, G14, IF($C$3=0,0,F14/$C$3))</f>
        <v>3.0000000000000001E-3</v>
      </c>
      <c r="K14" s="26"/>
      <c r="L14" s="27"/>
      <c r="M14" s="20"/>
      <c r="N14" s="28"/>
    </row>
    <row r="15" spans="1:14" x14ac:dyDescent="0.25">
      <c r="A15" s="8" t="s">
        <v>16</v>
      </c>
      <c r="B15" s="18">
        <f>SUM(B11:B14)</f>
        <v>8343.74</v>
      </c>
      <c r="C15" s="19">
        <f>SUM(C11:C14)</f>
        <v>4.2591832567636545E-2</v>
      </c>
      <c r="E15" s="10" t="s">
        <v>5</v>
      </c>
      <c r="F15" s="13"/>
      <c r="G15" s="31"/>
      <c r="H15" s="15">
        <f t="shared" si="2"/>
        <v>0</v>
      </c>
      <c r="I15" s="38">
        <f t="shared" si="3"/>
        <v>0</v>
      </c>
      <c r="K15" s="26"/>
      <c r="L15" s="27"/>
      <c r="M15" s="20"/>
      <c r="N15" s="28"/>
    </row>
    <row r="16" spans="1:14" ht="15.75" thickBot="1" x14ac:dyDescent="0.3">
      <c r="E16" s="10" t="s">
        <v>7</v>
      </c>
      <c r="F16" s="13"/>
      <c r="G16" s="31"/>
      <c r="H16" s="15">
        <f t="shared" si="2"/>
        <v>0</v>
      </c>
      <c r="I16" s="38">
        <f t="shared" si="3"/>
        <v>0</v>
      </c>
      <c r="K16" s="26"/>
      <c r="L16" s="27"/>
      <c r="M16" s="20"/>
      <c r="N16" s="28"/>
    </row>
    <row r="17" spans="1:14" ht="16.5" thickBot="1" x14ac:dyDescent="0.3">
      <c r="A17" s="95" t="s">
        <v>17</v>
      </c>
      <c r="B17" s="96" t="s">
        <v>1</v>
      </c>
      <c r="C17" s="97" t="s">
        <v>2</v>
      </c>
      <c r="H17" s="3">
        <f>SUM(H14:H16)</f>
        <v>600</v>
      </c>
      <c r="I17" s="41">
        <f>SUM(I14:I16)</f>
        <v>3.0000000000000001E-3</v>
      </c>
      <c r="K17" s="43"/>
      <c r="L17" s="44"/>
      <c r="M17" s="45"/>
      <c r="N17" s="46"/>
    </row>
    <row r="18" spans="1:14" ht="15.75" thickBot="1" x14ac:dyDescent="0.3">
      <c r="A18" s="105"/>
      <c r="B18" s="106"/>
      <c r="C18" s="107"/>
      <c r="H18" s="35"/>
      <c r="I18" s="33"/>
      <c r="K18" s="50" t="s">
        <v>26</v>
      </c>
      <c r="L18" s="47"/>
      <c r="M18" s="48"/>
      <c r="N18" s="49"/>
    </row>
    <row r="19" spans="1:14" x14ac:dyDescent="0.25">
      <c r="A19" s="10" t="s">
        <v>14</v>
      </c>
      <c r="B19" s="11">
        <f>H46</f>
        <v>1959</v>
      </c>
      <c r="C19" s="12">
        <f>B19/C6</f>
        <v>0.01</v>
      </c>
      <c r="E19" s="108" t="s">
        <v>58</v>
      </c>
      <c r="F19" s="108"/>
      <c r="G19" s="108"/>
      <c r="H19" s="108"/>
      <c r="I19" s="108"/>
    </row>
    <row r="20" spans="1:14" x14ac:dyDescent="0.25">
      <c r="A20" s="10" t="s">
        <v>15</v>
      </c>
      <c r="B20" s="11">
        <f>H53+H60+H67</f>
        <v>620</v>
      </c>
      <c r="C20" s="17">
        <f>B20/C6</f>
        <v>3.1648800408371619E-3</v>
      </c>
      <c r="E20" s="29"/>
      <c r="F20" s="29" t="s">
        <v>8</v>
      </c>
      <c r="G20" s="30" t="s">
        <v>9</v>
      </c>
      <c r="H20" s="9" t="s">
        <v>8</v>
      </c>
      <c r="I20" s="9" t="s">
        <v>9</v>
      </c>
    </row>
    <row r="21" spans="1:14" x14ac:dyDescent="0.25">
      <c r="A21" s="10" t="s">
        <v>20</v>
      </c>
      <c r="B21" s="11">
        <f>H75</f>
        <v>1684.74</v>
      </c>
      <c r="C21" s="17">
        <f>B21/C6</f>
        <v>8.6E-3</v>
      </c>
      <c r="E21" s="10" t="s">
        <v>4</v>
      </c>
      <c r="F21" s="13"/>
      <c r="G21" s="31"/>
      <c r="H21" s="15">
        <f t="shared" ref="H21:H23" si="4">IF(F21&lt;&gt;0, F21, $C$4*G21)</f>
        <v>0</v>
      </c>
      <c r="I21" s="38">
        <f t="shared" ref="I21:I23" si="5">IF(G21&lt;&gt;0,G21,IF($C$4=0,0,F21/$C$4))</f>
        <v>0</v>
      </c>
    </row>
    <row r="22" spans="1:14" x14ac:dyDescent="0.25">
      <c r="A22" s="8" t="s">
        <v>16</v>
      </c>
      <c r="B22" s="18">
        <f>SUM(B19:B21)</f>
        <v>4263.74</v>
      </c>
      <c r="C22" s="19">
        <f>SUM(C19:C21)</f>
        <v>2.176488004083716E-2</v>
      </c>
      <c r="E22" s="10" t="s">
        <v>5</v>
      </c>
      <c r="F22" s="13"/>
      <c r="G22" s="31"/>
      <c r="H22" s="15">
        <f t="shared" si="4"/>
        <v>0</v>
      </c>
      <c r="I22" s="38">
        <f t="shared" si="5"/>
        <v>0</v>
      </c>
    </row>
    <row r="23" spans="1:14" x14ac:dyDescent="0.25">
      <c r="E23" s="10" t="s">
        <v>7</v>
      </c>
      <c r="F23" s="13"/>
      <c r="G23" s="31"/>
      <c r="H23" s="15">
        <f t="shared" si="4"/>
        <v>0</v>
      </c>
      <c r="I23" s="38">
        <f t="shared" si="5"/>
        <v>0</v>
      </c>
    </row>
    <row r="24" spans="1:14" x14ac:dyDescent="0.25">
      <c r="A24" s="59" t="s">
        <v>51</v>
      </c>
      <c r="H24" s="3">
        <f>SUM(H21:H23)</f>
        <v>0</v>
      </c>
      <c r="I24" s="38">
        <f>SUM(I21:I23)</f>
        <v>0</v>
      </c>
    </row>
    <row r="25" spans="1:14" x14ac:dyDescent="0.25">
      <c r="E25" s="34"/>
      <c r="F25" s="34"/>
      <c r="G25" s="34"/>
      <c r="H25" s="33"/>
      <c r="I25" s="33"/>
    </row>
    <row r="26" spans="1:14" x14ac:dyDescent="0.25">
      <c r="A26" s="60"/>
      <c r="B26" s="60"/>
      <c r="C26" s="60"/>
      <c r="E26" s="108" t="s">
        <v>59</v>
      </c>
      <c r="F26" s="108"/>
      <c r="G26" s="108"/>
      <c r="H26" s="108"/>
      <c r="I26" s="108"/>
    </row>
    <row r="27" spans="1:14" x14ac:dyDescent="0.25">
      <c r="A27" s="109"/>
      <c r="B27" s="110"/>
      <c r="C27" s="110"/>
      <c r="E27" s="29"/>
      <c r="F27" s="29" t="s">
        <v>8</v>
      </c>
      <c r="G27" s="30" t="s">
        <v>9</v>
      </c>
      <c r="H27" s="9" t="s">
        <v>8</v>
      </c>
      <c r="I27" s="9" t="s">
        <v>9</v>
      </c>
    </row>
    <row r="28" spans="1:14" x14ac:dyDescent="0.25">
      <c r="A28" s="103"/>
      <c r="E28" s="10" t="s">
        <v>4</v>
      </c>
      <c r="F28" s="13"/>
      <c r="G28" s="31"/>
      <c r="H28" s="15">
        <f t="shared" ref="H28:H30" si="6">IF(F28&lt;&gt;0, F28, $C$5*G28)</f>
        <v>0</v>
      </c>
      <c r="I28" s="38">
        <f t="shared" ref="I28:I30" si="7">IF(G28&lt;&gt;0,G28,IF($C$5=0,0,F28/$C$5))</f>
        <v>0</v>
      </c>
    </row>
    <row r="29" spans="1:14" x14ac:dyDescent="0.25">
      <c r="A29" s="103"/>
      <c r="E29" s="10" t="s">
        <v>5</v>
      </c>
      <c r="F29" s="13"/>
      <c r="G29" s="31"/>
      <c r="H29" s="15">
        <f t="shared" si="6"/>
        <v>0</v>
      </c>
      <c r="I29" s="38">
        <f t="shared" si="7"/>
        <v>0</v>
      </c>
    </row>
    <row r="30" spans="1:14" x14ac:dyDescent="0.25">
      <c r="A30" s="103"/>
      <c r="E30" s="10" t="s">
        <v>7</v>
      </c>
      <c r="F30" s="13"/>
      <c r="G30" s="31"/>
      <c r="H30" s="15">
        <f t="shared" si="6"/>
        <v>0</v>
      </c>
      <c r="I30" s="38">
        <f t="shared" si="7"/>
        <v>0</v>
      </c>
    </row>
    <row r="31" spans="1:14" x14ac:dyDescent="0.25">
      <c r="A31" s="103"/>
      <c r="H31" s="3">
        <f>SUM(H28:H30)</f>
        <v>0</v>
      </c>
      <c r="I31" s="41">
        <f>SUM(I28:I30)</f>
        <v>0</v>
      </c>
    </row>
    <row r="32" spans="1:14" x14ac:dyDescent="0.25">
      <c r="A32" s="103"/>
      <c r="H32" s="33"/>
      <c r="I32" s="33"/>
    </row>
    <row r="33" spans="1:9" x14ac:dyDescent="0.25">
      <c r="A33" s="103"/>
      <c r="E33" s="111" t="s">
        <v>19</v>
      </c>
      <c r="F33" s="112"/>
      <c r="G33" s="112"/>
      <c r="H33" s="112"/>
      <c r="I33" s="113"/>
    </row>
    <row r="34" spans="1:9" x14ac:dyDescent="0.25">
      <c r="E34" s="29"/>
      <c r="F34" s="29" t="s">
        <v>8</v>
      </c>
      <c r="G34" s="30" t="s">
        <v>9</v>
      </c>
      <c r="H34" s="9" t="s">
        <v>8</v>
      </c>
      <c r="I34" s="9" t="s">
        <v>9</v>
      </c>
    </row>
    <row r="35" spans="1:9" x14ac:dyDescent="0.25">
      <c r="E35" s="10" t="s">
        <v>25</v>
      </c>
      <c r="F35" s="57"/>
      <c r="G35" s="58"/>
      <c r="H35" s="55">
        <f t="shared" ref="H35:H38" si="8">IF(F35&lt;&gt;0, F35, $C$6*G35)</f>
        <v>0</v>
      </c>
      <c r="I35" s="53">
        <f t="shared" ref="I35:I38" si="9">IF(G35&lt;&gt;0, G35, IF($C$6=0,0,F35/$C$6))</f>
        <v>0</v>
      </c>
    </row>
    <row r="36" spans="1:9" x14ac:dyDescent="0.25">
      <c r="E36" s="10" t="s">
        <v>27</v>
      </c>
      <c r="F36" s="57"/>
      <c r="G36" s="58"/>
      <c r="H36" s="55">
        <f t="shared" si="8"/>
        <v>0</v>
      </c>
      <c r="I36" s="53">
        <f t="shared" si="9"/>
        <v>0</v>
      </c>
    </row>
    <row r="37" spans="1:9" x14ac:dyDescent="0.25">
      <c r="E37" s="10" t="s">
        <v>28</v>
      </c>
      <c r="F37" s="57"/>
      <c r="G37" s="58">
        <v>6.7000000000000002E-3</v>
      </c>
      <c r="H37" s="55">
        <f t="shared" si="8"/>
        <v>1312.53</v>
      </c>
      <c r="I37" s="53">
        <f t="shared" si="9"/>
        <v>6.7000000000000002E-3</v>
      </c>
    </row>
    <row r="38" spans="1:9" x14ac:dyDescent="0.25">
      <c r="E38" s="10" t="s">
        <v>29</v>
      </c>
      <c r="F38" s="57"/>
      <c r="G38" s="58">
        <v>1.9E-3</v>
      </c>
      <c r="H38" s="55">
        <f t="shared" si="8"/>
        <v>372.21</v>
      </c>
      <c r="I38" s="53">
        <f t="shared" si="9"/>
        <v>1.9E-3</v>
      </c>
    </row>
    <row r="39" spans="1:9" x14ac:dyDescent="0.25">
      <c r="H39" s="56">
        <f>SUM(H35:H38)</f>
        <v>1684.74</v>
      </c>
      <c r="I39" s="54">
        <f>SUM(I35:I38)</f>
        <v>8.6E-3</v>
      </c>
    </row>
    <row r="40" spans="1:9" x14ac:dyDescent="0.25">
      <c r="E40" s="100" t="s">
        <v>10</v>
      </c>
    </row>
    <row r="42" spans="1:9" x14ac:dyDescent="0.25">
      <c r="E42" s="108" t="s">
        <v>3</v>
      </c>
      <c r="F42" s="108"/>
      <c r="G42" s="108"/>
      <c r="H42" s="108"/>
      <c r="I42" s="108"/>
    </row>
    <row r="43" spans="1:9" x14ac:dyDescent="0.25">
      <c r="E43" s="29"/>
      <c r="F43" s="29" t="s">
        <v>8</v>
      </c>
      <c r="G43" s="29" t="s">
        <v>9</v>
      </c>
      <c r="H43" s="29" t="s">
        <v>8</v>
      </c>
      <c r="I43" s="29" t="s">
        <v>9</v>
      </c>
    </row>
    <row r="44" spans="1:9" x14ac:dyDescent="0.25">
      <c r="E44" s="10" t="s">
        <v>22</v>
      </c>
      <c r="F44" s="13"/>
      <c r="G44" s="14">
        <f>I8</f>
        <v>0.01</v>
      </c>
      <c r="H44" s="15">
        <f>IF(F44&lt;&gt;0, F44, $C$6*G44)</f>
        <v>1959</v>
      </c>
      <c r="I44" s="38">
        <f>IF(G44&lt;&gt;0, G44, IF($C$6=0,0,F44/$C$6))</f>
        <v>0.01</v>
      </c>
    </row>
    <row r="45" spans="1:9" x14ac:dyDescent="0.25">
      <c r="E45" s="10" t="s">
        <v>23</v>
      </c>
      <c r="F45" s="13"/>
      <c r="G45" s="14">
        <f>I9</f>
        <v>0</v>
      </c>
      <c r="H45" s="15">
        <f>IF(F45&lt;&gt;0, F45, $C$6*G45)</f>
        <v>0</v>
      </c>
      <c r="I45" s="38">
        <f>IF(G45&lt;&gt;0, G45, IF($C$6=0,0,F45/$C$6))</f>
        <v>0</v>
      </c>
    </row>
    <row r="46" spans="1:9" x14ac:dyDescent="0.25">
      <c r="H46" s="3">
        <f>SUM(H44:H45)</f>
        <v>1959</v>
      </c>
      <c r="I46" s="41">
        <f>SUM(I44:I45)</f>
        <v>0.01</v>
      </c>
    </row>
    <row r="48" spans="1:9" x14ac:dyDescent="0.25">
      <c r="E48" s="108" t="s">
        <v>57</v>
      </c>
      <c r="F48" s="108"/>
      <c r="G48" s="108"/>
      <c r="H48" s="108"/>
      <c r="I48" s="108"/>
    </row>
    <row r="49" spans="5:9" x14ac:dyDescent="0.25">
      <c r="E49" s="29"/>
      <c r="F49" s="29" t="s">
        <v>8</v>
      </c>
      <c r="G49" s="30" t="s">
        <v>9</v>
      </c>
      <c r="H49" s="29" t="s">
        <v>8</v>
      </c>
      <c r="I49" s="9" t="s">
        <v>9</v>
      </c>
    </row>
    <row r="50" spans="5:9" x14ac:dyDescent="0.25">
      <c r="E50" s="10" t="s">
        <v>4</v>
      </c>
      <c r="F50" s="13"/>
      <c r="G50" s="31">
        <f>I14</f>
        <v>3.0000000000000001E-3</v>
      </c>
      <c r="H50" s="15">
        <f>IF(F50&lt;&gt;0, F50, $C$3*G50)</f>
        <v>600</v>
      </c>
      <c r="I50" s="51">
        <f>IF(G50&lt;&gt;0, G50, IF($C$3=0,0,F50/$C$3))</f>
        <v>3.0000000000000001E-3</v>
      </c>
    </row>
    <row r="51" spans="5:9" x14ac:dyDescent="0.25">
      <c r="E51" s="10" t="s">
        <v>5</v>
      </c>
      <c r="F51" s="13"/>
      <c r="G51" s="31">
        <f>I15</f>
        <v>0</v>
      </c>
      <c r="H51" s="15">
        <f t="shared" ref="H51:H52" si="10">IF(F51&lt;&gt;0, F51, $C$3*G51)</f>
        <v>0</v>
      </c>
      <c r="I51" s="51">
        <f t="shared" ref="I51:I52" si="11">IF(G51&lt;&gt;0, G51, IF($C$3=0,0,F51/$C$3))</f>
        <v>0</v>
      </c>
    </row>
    <row r="52" spans="5:9" x14ac:dyDescent="0.25">
      <c r="E52" s="10" t="s">
        <v>7</v>
      </c>
      <c r="F52" s="13"/>
      <c r="G52" s="31">
        <v>1E-4</v>
      </c>
      <c r="H52" s="15">
        <f t="shared" si="10"/>
        <v>20</v>
      </c>
      <c r="I52" s="51">
        <f t="shared" si="11"/>
        <v>1E-4</v>
      </c>
    </row>
    <row r="53" spans="5:9" x14ac:dyDescent="0.25">
      <c r="H53" s="3">
        <f>SUM(H50:H52)</f>
        <v>620</v>
      </c>
      <c r="I53" s="52">
        <f>SUM(I50:I52)</f>
        <v>3.0999999999999999E-3</v>
      </c>
    </row>
    <row r="55" spans="5:9" x14ac:dyDescent="0.25">
      <c r="E55" s="108" t="s">
        <v>58</v>
      </c>
      <c r="F55" s="108"/>
      <c r="G55" s="108"/>
      <c r="H55" s="108"/>
      <c r="I55" s="108"/>
    </row>
    <row r="56" spans="5:9" x14ac:dyDescent="0.25">
      <c r="E56" s="29"/>
      <c r="F56" s="29" t="s">
        <v>8</v>
      </c>
      <c r="G56" s="30" t="s">
        <v>9</v>
      </c>
      <c r="H56" s="9" t="s">
        <v>8</v>
      </c>
      <c r="I56" s="9" t="s">
        <v>9</v>
      </c>
    </row>
    <row r="57" spans="5:9" x14ac:dyDescent="0.25">
      <c r="E57" s="10" t="s">
        <v>4</v>
      </c>
      <c r="F57" s="13"/>
      <c r="G57" s="31">
        <f>I21</f>
        <v>0</v>
      </c>
      <c r="H57" s="15">
        <f>IF(F57&lt;&gt;0, F57, $C$4*G57)</f>
        <v>0</v>
      </c>
      <c r="I57" s="38">
        <f>IF(G57&lt;&gt;0,G57,IF($C$4=0,0,F57/$C$4))</f>
        <v>0</v>
      </c>
    </row>
    <row r="58" spans="5:9" x14ac:dyDescent="0.25">
      <c r="E58" s="10" t="s">
        <v>5</v>
      </c>
      <c r="F58" s="13"/>
      <c r="G58" s="31">
        <f>I22</f>
        <v>0</v>
      </c>
      <c r="H58" s="15">
        <f t="shared" ref="H58:H59" si="12">IF(F58&lt;&gt;0, F58, $C$4*G58)</f>
        <v>0</v>
      </c>
      <c r="I58" s="38">
        <f t="shared" ref="I58:I59" si="13">IF(G58&lt;&gt;0,G58,IF($C$4=0,0,F58/$C$4))</f>
        <v>0</v>
      </c>
    </row>
    <row r="59" spans="5:9" x14ac:dyDescent="0.25">
      <c r="E59" s="10" t="s">
        <v>7</v>
      </c>
      <c r="F59" s="13"/>
      <c r="G59" s="31">
        <f>I23</f>
        <v>0</v>
      </c>
      <c r="H59" s="15">
        <f t="shared" si="12"/>
        <v>0</v>
      </c>
      <c r="I59" s="38">
        <f t="shared" si="13"/>
        <v>0</v>
      </c>
    </row>
    <row r="60" spans="5:9" x14ac:dyDescent="0.25">
      <c r="H60" s="3">
        <f>SUM(H57:H59)</f>
        <v>0</v>
      </c>
      <c r="I60" s="41">
        <f>SUM(I57:I59)</f>
        <v>0</v>
      </c>
    </row>
    <row r="61" spans="5:9" x14ac:dyDescent="0.25">
      <c r="E61" s="34"/>
      <c r="F61" s="34"/>
      <c r="G61" s="34"/>
      <c r="H61" s="33"/>
      <c r="I61" s="33"/>
    </row>
    <row r="62" spans="5:9" x14ac:dyDescent="0.25">
      <c r="E62" s="108" t="s">
        <v>59</v>
      </c>
      <c r="F62" s="108"/>
      <c r="G62" s="108"/>
      <c r="H62" s="108"/>
      <c r="I62" s="108"/>
    </row>
    <row r="63" spans="5:9" x14ac:dyDescent="0.25">
      <c r="E63" s="29"/>
      <c r="F63" s="29" t="s">
        <v>8</v>
      </c>
      <c r="G63" s="30" t="s">
        <v>9</v>
      </c>
      <c r="H63" s="9" t="s">
        <v>8</v>
      </c>
      <c r="I63" s="9" t="s">
        <v>9</v>
      </c>
    </row>
    <row r="64" spans="5:9" x14ac:dyDescent="0.25">
      <c r="E64" s="10" t="s">
        <v>4</v>
      </c>
      <c r="F64" s="13"/>
      <c r="G64" s="31">
        <f>I28</f>
        <v>0</v>
      </c>
      <c r="H64" s="15">
        <f>IF(F64&lt;&gt;0, F64, $C$5*G64)</f>
        <v>0</v>
      </c>
      <c r="I64" s="38">
        <f>IF(G64&lt;&gt;0, G64, IF($C$5=0,0,F64/$C$5))</f>
        <v>0</v>
      </c>
    </row>
    <row r="65" spans="5:9" x14ac:dyDescent="0.25">
      <c r="E65" s="10" t="s">
        <v>5</v>
      </c>
      <c r="F65" s="13"/>
      <c r="G65" s="31">
        <f>I29</f>
        <v>0</v>
      </c>
      <c r="H65" s="15">
        <f t="shared" ref="H65:H66" si="14">IF(F65&lt;&gt;0, F65, $C$5*G65)</f>
        <v>0</v>
      </c>
      <c r="I65" s="38">
        <f t="shared" ref="I65:I66" si="15">IF(G65&lt;&gt;0, G65, IF($C$5=0,0,F65/$C$5))</f>
        <v>0</v>
      </c>
    </row>
    <row r="66" spans="5:9" x14ac:dyDescent="0.25">
      <c r="E66" s="10" t="s">
        <v>7</v>
      </c>
      <c r="F66" s="13"/>
      <c r="G66" s="31">
        <f>I30</f>
        <v>0</v>
      </c>
      <c r="H66" s="15">
        <f t="shared" si="14"/>
        <v>0</v>
      </c>
      <c r="I66" s="38">
        <f t="shared" si="15"/>
        <v>0</v>
      </c>
    </row>
    <row r="67" spans="5:9" x14ac:dyDescent="0.25">
      <c r="H67" s="3">
        <f>SUM(H64:H66)</f>
        <v>0</v>
      </c>
      <c r="I67" s="41">
        <f>SUM(I64:I66)</f>
        <v>0</v>
      </c>
    </row>
    <row r="68" spans="5:9" x14ac:dyDescent="0.25">
      <c r="H68" s="33"/>
      <c r="I68" s="33"/>
    </row>
    <row r="69" spans="5:9" x14ac:dyDescent="0.25">
      <c r="E69" s="111" t="s">
        <v>19</v>
      </c>
      <c r="F69" s="112"/>
      <c r="G69" s="112"/>
      <c r="H69" s="112"/>
      <c r="I69" s="113"/>
    </row>
    <row r="70" spans="5:9" x14ac:dyDescent="0.25">
      <c r="E70" s="29"/>
      <c r="F70" s="29" t="s">
        <v>8</v>
      </c>
      <c r="G70" s="30" t="s">
        <v>9</v>
      </c>
      <c r="H70" s="9" t="s">
        <v>8</v>
      </c>
      <c r="I70" s="9" t="s">
        <v>9</v>
      </c>
    </row>
    <row r="71" spans="5:9" x14ac:dyDescent="0.25">
      <c r="E71" s="10" t="s">
        <v>25</v>
      </c>
      <c r="F71" s="57"/>
      <c r="G71" s="58">
        <f>I35</f>
        <v>0</v>
      </c>
      <c r="H71" s="55">
        <f t="shared" ref="H71:H74" si="16">IF(F71&lt;&gt;0, F71, $C$6*G71)</f>
        <v>0</v>
      </c>
      <c r="I71" s="53">
        <f>IF(G71&lt;&gt;0, G71, IF($C$6=0,0,F71/$C$6))</f>
        <v>0</v>
      </c>
    </row>
    <row r="72" spans="5:9" x14ac:dyDescent="0.25">
      <c r="E72" s="10" t="s">
        <v>27</v>
      </c>
      <c r="F72" s="57"/>
      <c r="G72" s="58">
        <f>I36</f>
        <v>0</v>
      </c>
      <c r="H72" s="55">
        <f t="shared" si="16"/>
        <v>0</v>
      </c>
      <c r="I72" s="53">
        <f t="shared" ref="I72:I74" si="17">IF(G72&lt;&gt;0, G72, IF($C$6=0,0,F72/$C$6))</f>
        <v>0</v>
      </c>
    </row>
    <row r="73" spans="5:9" x14ac:dyDescent="0.25">
      <c r="E73" s="10" t="s">
        <v>28</v>
      </c>
      <c r="F73" s="57"/>
      <c r="G73" s="58">
        <f>I37</f>
        <v>6.7000000000000002E-3</v>
      </c>
      <c r="H73" s="55">
        <f t="shared" si="16"/>
        <v>1312.53</v>
      </c>
      <c r="I73" s="53">
        <f t="shared" si="17"/>
        <v>6.7000000000000002E-3</v>
      </c>
    </row>
    <row r="74" spans="5:9" x14ac:dyDescent="0.25">
      <c r="E74" s="10" t="s">
        <v>29</v>
      </c>
      <c r="F74" s="57"/>
      <c r="G74" s="58">
        <f>I38</f>
        <v>1.9E-3</v>
      </c>
      <c r="H74" s="55">
        <f t="shared" si="16"/>
        <v>372.21</v>
      </c>
      <c r="I74" s="53">
        <f t="shared" si="17"/>
        <v>1.9E-3</v>
      </c>
    </row>
    <row r="75" spans="5:9" x14ac:dyDescent="0.25">
      <c r="H75" s="56">
        <f>SUM(H71:H74)</f>
        <v>1684.74</v>
      </c>
      <c r="I75" s="54">
        <f>SUM(I71:I74)</f>
        <v>8.6E-3</v>
      </c>
    </row>
  </sheetData>
  <mergeCells count="21">
    <mergeCell ref="A3:B3"/>
    <mergeCell ref="A4:B4"/>
    <mergeCell ref="A5:B5"/>
    <mergeCell ref="A6:B6"/>
    <mergeCell ref="A7:B7"/>
    <mergeCell ref="E55:I55"/>
    <mergeCell ref="E62:I62"/>
    <mergeCell ref="E69:I69"/>
    <mergeCell ref="E1:I3"/>
    <mergeCell ref="K3:N3"/>
    <mergeCell ref="E6:I6"/>
    <mergeCell ref="E12:I12"/>
    <mergeCell ref="E33:I33"/>
    <mergeCell ref="E19:I19"/>
    <mergeCell ref="E26:I26"/>
    <mergeCell ref="K1:N2"/>
    <mergeCell ref="A10:C10"/>
    <mergeCell ref="A18:C18"/>
    <mergeCell ref="E42:I42"/>
    <mergeCell ref="E48:I48"/>
    <mergeCell ref="A27:C27"/>
  </mergeCells>
  <conditionalFormatting sqref="H1:I994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C11:C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C19" sqref="C19"/>
    </sheetView>
  </sheetViews>
  <sheetFormatPr defaultRowHeight="14.25" x14ac:dyDescent="0.2"/>
  <cols>
    <col min="2" max="2" width="39.375" customWidth="1"/>
    <col min="3" max="6" width="12.25" customWidth="1"/>
    <col min="10" max="10" width="56.25" bestFit="1" customWidth="1"/>
    <col min="11" max="11" width="15.125" customWidth="1"/>
    <col min="12" max="12" width="13.875" customWidth="1"/>
  </cols>
  <sheetData>
    <row r="2" spans="1:14" ht="15" x14ac:dyDescent="0.25">
      <c r="B2" s="59" t="s">
        <v>40</v>
      </c>
    </row>
    <row r="4" spans="1:14" ht="15" thickBot="1" x14ac:dyDescent="0.25"/>
    <row r="5" spans="1:14" ht="51" customHeight="1" thickBot="1" x14ac:dyDescent="0.25">
      <c r="B5" s="61" t="s">
        <v>33</v>
      </c>
      <c r="C5" s="126" t="s">
        <v>34</v>
      </c>
      <c r="D5" s="127"/>
      <c r="E5" s="126" t="s">
        <v>10</v>
      </c>
      <c r="F5" s="127"/>
      <c r="J5" s="61" t="s">
        <v>52</v>
      </c>
      <c r="K5" s="87" t="s">
        <v>46</v>
      </c>
      <c r="L5" s="87" t="s">
        <v>47</v>
      </c>
    </row>
    <row r="6" spans="1:14" ht="15" thickBot="1" x14ac:dyDescent="0.25">
      <c r="B6" s="128" t="s">
        <v>32</v>
      </c>
      <c r="C6" s="129"/>
      <c r="D6" s="129"/>
      <c r="E6" s="129"/>
      <c r="F6" s="130"/>
      <c r="J6" s="79" t="s">
        <v>44</v>
      </c>
      <c r="K6" s="80">
        <f>Data!$C$6*(1+(Data!$C$7+Data!C15)/365)^365</f>
        <v>214902.49536470548</v>
      </c>
      <c r="L6" s="80">
        <f>Data!$C$6*(1+(Data!$C$7+Data!C22)/365)^1825</f>
        <v>280449.43867839267</v>
      </c>
    </row>
    <row r="7" spans="1:14" ht="15" thickBot="1" x14ac:dyDescent="0.25">
      <c r="B7" s="62" t="s">
        <v>62</v>
      </c>
      <c r="C7" s="63">
        <f>Data!B12</f>
        <v>1959</v>
      </c>
      <c r="D7" s="69">
        <f>Data!C12</f>
        <v>0.01</v>
      </c>
      <c r="E7" s="63">
        <f>Data!B19</f>
        <v>1959</v>
      </c>
      <c r="F7" s="64">
        <f>Data!C19</f>
        <v>0.01</v>
      </c>
      <c r="J7" s="81" t="s">
        <v>45</v>
      </c>
      <c r="K7" s="82">
        <f>(Data!$C$6)*(1+Data!$C$7/365)^365</f>
        <v>205943.30255796816</v>
      </c>
      <c r="L7" s="82">
        <f>(Data!$C$6)*(1+Data!$C$7/365)^1825</f>
        <v>251536.27235756468</v>
      </c>
      <c r="N7" s="2"/>
    </row>
    <row r="8" spans="1:14" ht="15.75" thickBot="1" x14ac:dyDescent="0.3">
      <c r="A8" t="s">
        <v>35</v>
      </c>
      <c r="B8" s="128" t="s">
        <v>6</v>
      </c>
      <c r="C8" s="129"/>
      <c r="D8" s="129"/>
      <c r="E8" s="129"/>
      <c r="F8" s="130"/>
      <c r="J8" s="84" t="s">
        <v>49</v>
      </c>
      <c r="K8" s="85">
        <f>K7-K6</f>
        <v>-8959.1928067373228</v>
      </c>
      <c r="L8" s="85">
        <f>L7-L6</f>
        <v>-28913.166320827993</v>
      </c>
      <c r="N8" s="68"/>
    </row>
    <row r="9" spans="1:14" ht="15.75" thickBot="1" x14ac:dyDescent="0.3">
      <c r="B9" s="62" t="s">
        <v>63</v>
      </c>
      <c r="C9" s="63">
        <f>Data!H17</f>
        <v>600</v>
      </c>
      <c r="D9" s="64">
        <f>Data!I17</f>
        <v>3.0000000000000001E-3</v>
      </c>
      <c r="E9" s="63">
        <f>Data!H53</f>
        <v>620</v>
      </c>
      <c r="F9" s="64">
        <f>Data!I53</f>
        <v>3.0999999999999999E-3</v>
      </c>
      <c r="J9" s="86" t="s">
        <v>50</v>
      </c>
      <c r="K9" s="90">
        <f>K6/K7-1</f>
        <v>4.3503200616177073E-2</v>
      </c>
      <c r="L9" s="90">
        <f>L6/L7-1</f>
        <v>0.11494630992911925</v>
      </c>
      <c r="N9" s="34"/>
    </row>
    <row r="10" spans="1:14" ht="15.75" thickBot="1" x14ac:dyDescent="0.3">
      <c r="B10" s="65" t="s">
        <v>65</v>
      </c>
      <c r="C10" s="66">
        <f>Data!H24</f>
        <v>0</v>
      </c>
      <c r="D10" s="67">
        <f>Data!I24</f>
        <v>0</v>
      </c>
      <c r="E10" s="66">
        <f>Data!H60</f>
        <v>0</v>
      </c>
      <c r="F10" s="67">
        <f>Data!I60</f>
        <v>0</v>
      </c>
      <c r="N10" s="34"/>
    </row>
    <row r="11" spans="1:14" ht="15.75" thickBot="1" x14ac:dyDescent="0.3">
      <c r="B11" s="62" t="s">
        <v>64</v>
      </c>
      <c r="C11" s="63">
        <f>Data!H31</f>
        <v>0</v>
      </c>
      <c r="D11" s="64">
        <f>Data!I31</f>
        <v>0</v>
      </c>
      <c r="E11" s="63">
        <f>Data!H67</f>
        <v>0</v>
      </c>
      <c r="F11" s="64">
        <f>Data!I67</f>
        <v>0</v>
      </c>
      <c r="K11" s="1"/>
      <c r="N11" s="34"/>
    </row>
    <row r="12" spans="1:14" ht="15.75" thickBot="1" x14ac:dyDescent="0.3">
      <c r="B12" s="70" t="s">
        <v>41</v>
      </c>
      <c r="C12" s="71">
        <f>Data!B13</f>
        <v>600</v>
      </c>
      <c r="D12" s="72">
        <f>Data!C13</f>
        <v>3.0627871362940277E-3</v>
      </c>
      <c r="E12" s="71">
        <f>Data!B20</f>
        <v>620</v>
      </c>
      <c r="F12" s="72">
        <f>Data!C20</f>
        <v>3.1648800408371619E-3</v>
      </c>
      <c r="N12" s="34"/>
    </row>
    <row r="13" spans="1:14" ht="15" thickBot="1" x14ac:dyDescent="0.25">
      <c r="B13" s="128" t="s">
        <v>19</v>
      </c>
      <c r="C13" s="129"/>
      <c r="D13" s="129"/>
      <c r="E13" s="129"/>
      <c r="F13" s="130"/>
      <c r="N13" s="2"/>
    </row>
    <row r="14" spans="1:14" ht="15" thickBot="1" x14ac:dyDescent="0.25">
      <c r="B14" s="62" t="s">
        <v>36</v>
      </c>
      <c r="C14" s="63">
        <f>Data!H35</f>
        <v>0</v>
      </c>
      <c r="D14" s="64">
        <f>Data!I35</f>
        <v>0</v>
      </c>
      <c r="E14" s="63">
        <f>Data!H71</f>
        <v>0</v>
      </c>
      <c r="F14" s="64">
        <f>Data!I71</f>
        <v>0</v>
      </c>
      <c r="N14" s="2"/>
    </row>
    <row r="15" spans="1:14" ht="15" thickBot="1" x14ac:dyDescent="0.25">
      <c r="B15" s="65" t="s">
        <v>37</v>
      </c>
      <c r="C15" s="66">
        <f>Data!H36</f>
        <v>0</v>
      </c>
      <c r="D15" s="67">
        <f>Data!I36</f>
        <v>0</v>
      </c>
      <c r="E15" s="66">
        <f>Data!H72</f>
        <v>0</v>
      </c>
      <c r="F15" s="67">
        <f>Data!I72</f>
        <v>0</v>
      </c>
      <c r="N15" s="2"/>
    </row>
    <row r="16" spans="1:14" ht="15" thickBot="1" x14ac:dyDescent="0.25">
      <c r="B16" s="62" t="s">
        <v>39</v>
      </c>
      <c r="C16" s="63">
        <f>Data!H37</f>
        <v>1312.53</v>
      </c>
      <c r="D16" s="64">
        <f>Data!I37</f>
        <v>6.7000000000000002E-3</v>
      </c>
      <c r="E16" s="63">
        <f>Data!H73</f>
        <v>1312.53</v>
      </c>
      <c r="F16" s="64">
        <f>Data!I73</f>
        <v>6.7000000000000002E-3</v>
      </c>
    </row>
    <row r="17" spans="2:10" ht="15" thickBot="1" x14ac:dyDescent="0.25">
      <c r="B17" s="65" t="s">
        <v>38</v>
      </c>
      <c r="C17" s="66">
        <f>Data!H38</f>
        <v>372.21</v>
      </c>
      <c r="D17" s="67">
        <f>Data!I38</f>
        <v>1.9E-3</v>
      </c>
      <c r="E17" s="66">
        <f>Data!H74</f>
        <v>372.21</v>
      </c>
      <c r="F17" s="67">
        <f>Data!I74</f>
        <v>1.9E-3</v>
      </c>
    </row>
    <row r="18" spans="2:10" ht="15" customHeight="1" thickBot="1" x14ac:dyDescent="0.25">
      <c r="B18" s="76" t="s">
        <v>42</v>
      </c>
      <c r="C18" s="74">
        <f>Data!B14</f>
        <v>1684.74</v>
      </c>
      <c r="D18" s="75">
        <f>Data!C14</f>
        <v>8.6E-3</v>
      </c>
      <c r="E18" s="74">
        <f>Data!B21</f>
        <v>1684.74</v>
      </c>
      <c r="F18" s="75">
        <f>Data!C21</f>
        <v>8.6E-3</v>
      </c>
    </row>
    <row r="19" spans="2:10" ht="15" thickBot="1" x14ac:dyDescent="0.25">
      <c r="B19" s="73" t="s">
        <v>43</v>
      </c>
      <c r="C19" s="77">
        <f>Data!B15</f>
        <v>8343.74</v>
      </c>
      <c r="D19" s="78">
        <f>Data!C15</f>
        <v>4.2591832567636545E-2</v>
      </c>
      <c r="E19" s="77">
        <f>Data!B22</f>
        <v>4263.74</v>
      </c>
      <c r="F19" s="78">
        <f>Data!C22</f>
        <v>2.176488004083716E-2</v>
      </c>
      <c r="J19" s="89"/>
    </row>
    <row r="20" spans="2:10" ht="15" thickBot="1" x14ac:dyDescent="0.25">
      <c r="J20" s="89"/>
    </row>
    <row r="21" spans="2:10" ht="15" thickBot="1" x14ac:dyDescent="0.25">
      <c r="J21" s="83"/>
    </row>
    <row r="22" spans="2:10" x14ac:dyDescent="0.2">
      <c r="J22" s="89"/>
    </row>
    <row r="23" spans="2:10" x14ac:dyDescent="0.2">
      <c r="J23" s="89"/>
    </row>
  </sheetData>
  <mergeCells count="5">
    <mergeCell ref="E5:F5"/>
    <mergeCell ref="B6:F6"/>
    <mergeCell ref="B8:F8"/>
    <mergeCell ref="B13:F13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Output</vt:lpstr>
    </vt:vector>
  </TitlesOfParts>
  <Company>CCW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 Gunningham</dc:creator>
  <cp:lastModifiedBy>Aron Gunningham</cp:lastModifiedBy>
  <cp:lastPrinted>2018-02-14T09:06:10Z</cp:lastPrinted>
  <dcterms:created xsi:type="dcterms:W3CDTF">2018-02-02T14:12:06Z</dcterms:created>
  <dcterms:modified xsi:type="dcterms:W3CDTF">2018-03-06T17:05:42Z</dcterms:modified>
</cp:coreProperties>
</file>