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Office\2018\DA\WIP\"/>
    </mc:Choice>
  </mc:AlternateContent>
  <xr:revisionPtr revIDLastSave="0" documentId="10_ncr:100000_{4215BBF3-4E56-4176-824B-6EBA0F31D43E}" xr6:coauthVersionLast="31" xr6:coauthVersionMax="31" xr10:uidLastSave="{00000000-0000-0000-0000-000000000000}"/>
  <bookViews>
    <workbookView xWindow="0" yWindow="0" windowWidth="19200" windowHeight="6810" tabRatio="669" xr2:uid="{00000000-000D-0000-FFFF-FFFF00000000}"/>
  </bookViews>
  <sheets>
    <sheet name="Data input" sheetId="1" r:id="rId1"/>
    <sheet name="(Optional) Additional IN-OUT" sheetId="6" r:id="rId2"/>
    <sheet name="Disclosure for report" sheetId="3" r:id="rId3"/>
    <sheet name="Monthly compounding" sheetId="5" r:id="rId4"/>
  </sheets>
  <definedNames>
    <definedName name="Amount_Invested">'Data input'!$C$23</definedName>
    <definedName name="EQ_Initial_Dealing">'Data input'!$C$20</definedName>
    <definedName name="EQ_Initial_Monetary">'Data input'!$C$15</definedName>
    <definedName name="EQ_Initial_Percentage">'Data input'!$C$16</definedName>
    <definedName name="EQ_Ongoing_Dealing">'Data input'!$C$35</definedName>
    <definedName name="EQ_Ongoing_Monetary">'Data input'!$C$29</definedName>
    <definedName name="EQ_Ongoing_Percentage">'Data input'!$C$28</definedName>
    <definedName name="Expected_Return">'Data input'!$C$11</definedName>
    <definedName name="Fund_Initial">'Data input'!$C$19</definedName>
    <definedName name="Fund_Ongoing_Total">'Data input'!$C$32:$C$34</definedName>
    <definedName name="Investment_Amount">'Data input'!$C$1</definedName>
    <definedName name="Monthly_charges">'Data input'!$C$52</definedName>
    <definedName name="Monthly_Return">'Data input'!$C$42</definedName>
    <definedName name="Monthly_Table">'Monthly compounding'!$A$8:$U$847</definedName>
    <definedName name="Nocharge_monthly_return">'Monthly compounding'!$C$2</definedName>
    <definedName name="Product_Initial_Monetary">'Data input'!$C$17</definedName>
    <definedName name="Product_Initial_Percentage">'Data input'!$C$18</definedName>
    <definedName name="Product_Ongoing_Monetary">'Data input'!$C$30</definedName>
    <definedName name="Product_Ongoing_Percentage">'Data input'!$C$31</definedName>
    <definedName name="Withcharge_monthly_return">'Monthly compounding'!$C$3</definedName>
    <definedName name="Y1_Value_Before_Charges">'Data input'!$C$25</definedName>
    <definedName name="Y2_Value_Before_Charges">'Disclosure for report'!$C$39</definedName>
    <definedName name="Years">'Data input'!$C$12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 l="1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15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16" i="6"/>
  <c r="C17" i="6"/>
  <c r="C18" i="6"/>
  <c r="C19" i="6"/>
  <c r="C20" i="6"/>
  <c r="C21" i="6"/>
  <c r="C22" i="6"/>
  <c r="C23" i="6"/>
  <c r="C24" i="6"/>
  <c r="C25" i="6"/>
  <c r="C26" i="6"/>
  <c r="C27" i="6"/>
  <c r="C15" i="6"/>
  <c r="C6" i="3"/>
  <c r="C50" i="1"/>
  <c r="C43" i="1"/>
  <c r="H853" i="6" l="1"/>
  <c r="D846" i="5" s="1"/>
  <c r="H849" i="6"/>
  <c r="D842" i="5" s="1"/>
  <c r="H845" i="6"/>
  <c r="D838" i="5" s="1"/>
  <c r="H841" i="6"/>
  <c r="D834" i="5" s="1"/>
  <c r="H837" i="6"/>
  <c r="D830" i="5" s="1"/>
  <c r="H833" i="6"/>
  <c r="D826" i="5" s="1"/>
  <c r="H829" i="6"/>
  <c r="D822" i="5" s="1"/>
  <c r="H825" i="6"/>
  <c r="D818" i="5" s="1"/>
  <c r="H821" i="6"/>
  <c r="D814" i="5" s="1"/>
  <c r="H817" i="6"/>
  <c r="D810" i="5" s="1"/>
  <c r="H813" i="6"/>
  <c r="D806" i="5" s="1"/>
  <c r="H809" i="6"/>
  <c r="D802" i="5" s="1"/>
  <c r="H805" i="6"/>
  <c r="D798" i="5" s="1"/>
  <c r="H801" i="6"/>
  <c r="D794" i="5" s="1"/>
  <c r="H797" i="6"/>
  <c r="D790" i="5" s="1"/>
  <c r="H793" i="6"/>
  <c r="D786" i="5" s="1"/>
  <c r="H789" i="6"/>
  <c r="D782" i="5" s="1"/>
  <c r="H785" i="6"/>
  <c r="D778" i="5" s="1"/>
  <c r="H781" i="6"/>
  <c r="D774" i="5" s="1"/>
  <c r="H777" i="6"/>
  <c r="D770" i="5" s="1"/>
  <c r="H773" i="6"/>
  <c r="D766" i="5" s="1"/>
  <c r="H769" i="6"/>
  <c r="D762" i="5" s="1"/>
  <c r="H765" i="6"/>
  <c r="D758" i="5" s="1"/>
  <c r="H761" i="6"/>
  <c r="D754" i="5" s="1"/>
  <c r="H757" i="6"/>
  <c r="D750" i="5" s="1"/>
  <c r="H753" i="6"/>
  <c r="D746" i="5" s="1"/>
  <c r="H749" i="6"/>
  <c r="D742" i="5" s="1"/>
  <c r="H745" i="6"/>
  <c r="D738" i="5" s="1"/>
  <c r="H741" i="6"/>
  <c r="D734" i="5" s="1"/>
  <c r="H737" i="6"/>
  <c r="D730" i="5" s="1"/>
  <c r="H733" i="6"/>
  <c r="D726" i="5" s="1"/>
  <c r="H729" i="6"/>
  <c r="D722" i="5" s="1"/>
  <c r="H725" i="6"/>
  <c r="D718" i="5" s="1"/>
  <c r="H721" i="6"/>
  <c r="D714" i="5" s="1"/>
  <c r="H717" i="6"/>
  <c r="D710" i="5" s="1"/>
  <c r="H713" i="6"/>
  <c r="D706" i="5" s="1"/>
  <c r="H709" i="6"/>
  <c r="D702" i="5" s="1"/>
  <c r="H705" i="6"/>
  <c r="D698" i="5" s="1"/>
  <c r="H701" i="6"/>
  <c r="D694" i="5" s="1"/>
  <c r="H697" i="6"/>
  <c r="D690" i="5" s="1"/>
  <c r="H693" i="6"/>
  <c r="D686" i="5" s="1"/>
  <c r="H689" i="6"/>
  <c r="D682" i="5" s="1"/>
  <c r="H685" i="6"/>
  <c r="D678" i="5" s="1"/>
  <c r="H681" i="6"/>
  <c r="D674" i="5" s="1"/>
  <c r="H677" i="6"/>
  <c r="D670" i="5" s="1"/>
  <c r="H673" i="6"/>
  <c r="D666" i="5" s="1"/>
  <c r="H669" i="6"/>
  <c r="D662" i="5" s="1"/>
  <c r="H665" i="6"/>
  <c r="D658" i="5" s="1"/>
  <c r="H661" i="6"/>
  <c r="D654" i="5" s="1"/>
  <c r="H657" i="6"/>
  <c r="D650" i="5" s="1"/>
  <c r="H653" i="6"/>
  <c r="D646" i="5" s="1"/>
  <c r="H649" i="6"/>
  <c r="D642" i="5" s="1"/>
  <c r="H645" i="6"/>
  <c r="D638" i="5" s="1"/>
  <c r="H641" i="6"/>
  <c r="D634" i="5" s="1"/>
  <c r="H637" i="6"/>
  <c r="D630" i="5" s="1"/>
  <c r="H633" i="6"/>
  <c r="D626" i="5" s="1"/>
  <c r="H629" i="6"/>
  <c r="D622" i="5" s="1"/>
  <c r="H625" i="6"/>
  <c r="D618" i="5" s="1"/>
  <c r="H621" i="6"/>
  <c r="D614" i="5" s="1"/>
  <c r="H617" i="6"/>
  <c r="D610" i="5" s="1"/>
  <c r="H613" i="6"/>
  <c r="D606" i="5" s="1"/>
  <c r="H609" i="6"/>
  <c r="D602" i="5" s="1"/>
  <c r="H605" i="6"/>
  <c r="D598" i="5" s="1"/>
  <c r="H601" i="6"/>
  <c r="D594" i="5" s="1"/>
  <c r="H597" i="6"/>
  <c r="D590" i="5" s="1"/>
  <c r="H593" i="6"/>
  <c r="D586" i="5" s="1"/>
  <c r="H589" i="6"/>
  <c r="D582" i="5" s="1"/>
  <c r="H585" i="6"/>
  <c r="D578" i="5" s="1"/>
  <c r="H581" i="6"/>
  <c r="D574" i="5" s="1"/>
  <c r="H577" i="6"/>
  <c r="D570" i="5" s="1"/>
  <c r="H573" i="6"/>
  <c r="D566" i="5" s="1"/>
  <c r="H569" i="6"/>
  <c r="D562" i="5" s="1"/>
  <c r="H565" i="6"/>
  <c r="D558" i="5" s="1"/>
  <c r="H561" i="6"/>
  <c r="D554" i="5" s="1"/>
  <c r="H557" i="6"/>
  <c r="D550" i="5" s="1"/>
  <c r="H553" i="6"/>
  <c r="D546" i="5" s="1"/>
  <c r="H549" i="6"/>
  <c r="D542" i="5" s="1"/>
  <c r="H545" i="6"/>
  <c r="D538" i="5" s="1"/>
  <c r="H541" i="6"/>
  <c r="D534" i="5" s="1"/>
  <c r="H537" i="6"/>
  <c r="D530" i="5" s="1"/>
  <c r="H533" i="6"/>
  <c r="D526" i="5" s="1"/>
  <c r="H529" i="6"/>
  <c r="D522" i="5" s="1"/>
  <c r="H525" i="6"/>
  <c r="D518" i="5" s="1"/>
  <c r="H521" i="6"/>
  <c r="D514" i="5" s="1"/>
  <c r="H517" i="6"/>
  <c r="D510" i="5" s="1"/>
  <c r="H513" i="6"/>
  <c r="D506" i="5" s="1"/>
  <c r="H509" i="6"/>
  <c r="D502" i="5" s="1"/>
  <c r="H505" i="6"/>
  <c r="D498" i="5" s="1"/>
  <c r="H501" i="6"/>
  <c r="D494" i="5" s="1"/>
  <c r="H497" i="6"/>
  <c r="D490" i="5" s="1"/>
  <c r="H493" i="6"/>
  <c r="D486" i="5" s="1"/>
  <c r="H489" i="6"/>
  <c r="D482" i="5" s="1"/>
  <c r="H485" i="6"/>
  <c r="D478" i="5" s="1"/>
  <c r="H481" i="6"/>
  <c r="D474" i="5" s="1"/>
  <c r="H477" i="6"/>
  <c r="D470" i="5" s="1"/>
  <c r="H473" i="6"/>
  <c r="D466" i="5" s="1"/>
  <c r="H469" i="6"/>
  <c r="D462" i="5" s="1"/>
  <c r="H465" i="6"/>
  <c r="D458" i="5" s="1"/>
  <c r="H461" i="6"/>
  <c r="D454" i="5" s="1"/>
  <c r="H457" i="6"/>
  <c r="D450" i="5" s="1"/>
  <c r="H453" i="6"/>
  <c r="D446" i="5" s="1"/>
  <c r="H449" i="6"/>
  <c r="D442" i="5" s="1"/>
  <c r="H445" i="6"/>
  <c r="D438" i="5" s="1"/>
  <c r="H441" i="6"/>
  <c r="D434" i="5" s="1"/>
  <c r="H437" i="6"/>
  <c r="D430" i="5" s="1"/>
  <c r="H433" i="6"/>
  <c r="D426" i="5" s="1"/>
  <c r="H429" i="6"/>
  <c r="D422" i="5" s="1"/>
  <c r="H425" i="6"/>
  <c r="D418" i="5" s="1"/>
  <c r="H421" i="6"/>
  <c r="D414" i="5" s="1"/>
  <c r="H417" i="6"/>
  <c r="D410" i="5" s="1"/>
  <c r="H413" i="6"/>
  <c r="D406" i="5" s="1"/>
  <c r="H409" i="6"/>
  <c r="D402" i="5" s="1"/>
  <c r="H405" i="6"/>
  <c r="D398" i="5" s="1"/>
  <c r="H401" i="6"/>
  <c r="D394" i="5" s="1"/>
  <c r="H397" i="6"/>
  <c r="D390" i="5" s="1"/>
  <c r="H393" i="6"/>
  <c r="D386" i="5" s="1"/>
  <c r="H389" i="6"/>
  <c r="D382" i="5" s="1"/>
  <c r="H385" i="6"/>
  <c r="D378" i="5" s="1"/>
  <c r="H381" i="6"/>
  <c r="D374" i="5" s="1"/>
  <c r="H377" i="6"/>
  <c r="D370" i="5" s="1"/>
  <c r="H373" i="6"/>
  <c r="D366" i="5" s="1"/>
  <c r="H369" i="6"/>
  <c r="D362" i="5" s="1"/>
  <c r="H365" i="6"/>
  <c r="D358" i="5" s="1"/>
  <c r="H361" i="6"/>
  <c r="D354" i="5" s="1"/>
  <c r="H357" i="6"/>
  <c r="D350" i="5" s="1"/>
  <c r="H353" i="6"/>
  <c r="D346" i="5" s="1"/>
  <c r="H349" i="6"/>
  <c r="D342" i="5" s="1"/>
  <c r="H345" i="6"/>
  <c r="D338" i="5" s="1"/>
  <c r="H341" i="6"/>
  <c r="D334" i="5" s="1"/>
  <c r="H337" i="6"/>
  <c r="D330" i="5" s="1"/>
  <c r="H852" i="6"/>
  <c r="D845" i="5" s="1"/>
  <c r="H848" i="6"/>
  <c r="D841" i="5" s="1"/>
  <c r="H844" i="6"/>
  <c r="D837" i="5" s="1"/>
  <c r="H840" i="6"/>
  <c r="D833" i="5" s="1"/>
  <c r="H836" i="6"/>
  <c r="D829" i="5" s="1"/>
  <c r="H832" i="6"/>
  <c r="D825" i="5" s="1"/>
  <c r="H828" i="6"/>
  <c r="D821" i="5" s="1"/>
  <c r="H824" i="6"/>
  <c r="D817" i="5" s="1"/>
  <c r="H820" i="6"/>
  <c r="D813" i="5" s="1"/>
  <c r="H816" i="6"/>
  <c r="D809" i="5" s="1"/>
  <c r="H812" i="6"/>
  <c r="D805" i="5" s="1"/>
  <c r="H808" i="6"/>
  <c r="D801" i="5" s="1"/>
  <c r="H804" i="6"/>
  <c r="D797" i="5" s="1"/>
  <c r="H800" i="6"/>
  <c r="D793" i="5" s="1"/>
  <c r="H796" i="6"/>
  <c r="D789" i="5" s="1"/>
  <c r="H792" i="6"/>
  <c r="D785" i="5" s="1"/>
  <c r="H788" i="6"/>
  <c r="D781" i="5" s="1"/>
  <c r="H784" i="6"/>
  <c r="D777" i="5" s="1"/>
  <c r="H780" i="6"/>
  <c r="D773" i="5" s="1"/>
  <c r="H776" i="6"/>
  <c r="D769" i="5" s="1"/>
  <c r="H772" i="6"/>
  <c r="D765" i="5" s="1"/>
  <c r="H768" i="6"/>
  <c r="D761" i="5" s="1"/>
  <c r="H764" i="6"/>
  <c r="D757" i="5" s="1"/>
  <c r="H760" i="6"/>
  <c r="D753" i="5" s="1"/>
  <c r="H756" i="6"/>
  <c r="D749" i="5" s="1"/>
  <c r="H752" i="6"/>
  <c r="D745" i="5" s="1"/>
  <c r="H748" i="6"/>
  <c r="D741" i="5" s="1"/>
  <c r="H744" i="6"/>
  <c r="D737" i="5" s="1"/>
  <c r="H740" i="6"/>
  <c r="D733" i="5" s="1"/>
  <c r="H736" i="6"/>
  <c r="D729" i="5" s="1"/>
  <c r="H732" i="6"/>
  <c r="D725" i="5" s="1"/>
  <c r="H728" i="6"/>
  <c r="D721" i="5" s="1"/>
  <c r="H724" i="6"/>
  <c r="D717" i="5" s="1"/>
  <c r="H720" i="6"/>
  <c r="D713" i="5" s="1"/>
  <c r="H716" i="6"/>
  <c r="D709" i="5" s="1"/>
  <c r="H712" i="6"/>
  <c r="D705" i="5" s="1"/>
  <c r="H708" i="6"/>
  <c r="D701" i="5" s="1"/>
  <c r="H704" i="6"/>
  <c r="D697" i="5" s="1"/>
  <c r="H700" i="6"/>
  <c r="D693" i="5" s="1"/>
  <c r="H696" i="6"/>
  <c r="D689" i="5" s="1"/>
  <c r="H692" i="6"/>
  <c r="D685" i="5" s="1"/>
  <c r="H688" i="6"/>
  <c r="D681" i="5" s="1"/>
  <c r="H684" i="6"/>
  <c r="D677" i="5" s="1"/>
  <c r="H680" i="6"/>
  <c r="D673" i="5" s="1"/>
  <c r="H676" i="6"/>
  <c r="D669" i="5" s="1"/>
  <c r="H672" i="6"/>
  <c r="D665" i="5" s="1"/>
  <c r="H668" i="6"/>
  <c r="D661" i="5" s="1"/>
  <c r="H664" i="6"/>
  <c r="D657" i="5" s="1"/>
  <c r="H660" i="6"/>
  <c r="D653" i="5" s="1"/>
  <c r="H656" i="6"/>
  <c r="D649" i="5" s="1"/>
  <c r="H652" i="6"/>
  <c r="D645" i="5" s="1"/>
  <c r="H648" i="6"/>
  <c r="D641" i="5" s="1"/>
  <c r="H644" i="6"/>
  <c r="D637" i="5" s="1"/>
  <c r="H640" i="6"/>
  <c r="D633" i="5" s="1"/>
  <c r="H636" i="6"/>
  <c r="D629" i="5" s="1"/>
  <c r="H632" i="6"/>
  <c r="D625" i="5" s="1"/>
  <c r="H628" i="6"/>
  <c r="D621" i="5" s="1"/>
  <c r="H624" i="6"/>
  <c r="D617" i="5" s="1"/>
  <c r="H620" i="6"/>
  <c r="D613" i="5" s="1"/>
  <c r="H616" i="6"/>
  <c r="D609" i="5" s="1"/>
  <c r="H612" i="6"/>
  <c r="D605" i="5" s="1"/>
  <c r="H608" i="6"/>
  <c r="D601" i="5" s="1"/>
  <c r="H604" i="6"/>
  <c r="D597" i="5" s="1"/>
  <c r="H600" i="6"/>
  <c r="D593" i="5" s="1"/>
  <c r="H596" i="6"/>
  <c r="D589" i="5" s="1"/>
  <c r="H592" i="6"/>
  <c r="D585" i="5" s="1"/>
  <c r="H588" i="6"/>
  <c r="D581" i="5" s="1"/>
  <c r="H584" i="6"/>
  <c r="D577" i="5" s="1"/>
  <c r="H580" i="6"/>
  <c r="D573" i="5" s="1"/>
  <c r="H576" i="6"/>
  <c r="D569" i="5" s="1"/>
  <c r="H572" i="6"/>
  <c r="D565" i="5" s="1"/>
  <c r="H568" i="6"/>
  <c r="D561" i="5" s="1"/>
  <c r="H564" i="6"/>
  <c r="D557" i="5" s="1"/>
  <c r="H560" i="6"/>
  <c r="D553" i="5" s="1"/>
  <c r="H556" i="6"/>
  <c r="D549" i="5" s="1"/>
  <c r="H552" i="6"/>
  <c r="D545" i="5" s="1"/>
  <c r="H548" i="6"/>
  <c r="D541" i="5" s="1"/>
  <c r="H544" i="6"/>
  <c r="D537" i="5" s="1"/>
  <c r="H540" i="6"/>
  <c r="D533" i="5" s="1"/>
  <c r="H536" i="6"/>
  <c r="D529" i="5" s="1"/>
  <c r="H532" i="6"/>
  <c r="D525" i="5" s="1"/>
  <c r="H528" i="6"/>
  <c r="D521" i="5" s="1"/>
  <c r="H524" i="6"/>
  <c r="D517" i="5" s="1"/>
  <c r="H520" i="6"/>
  <c r="D513" i="5" s="1"/>
  <c r="H516" i="6"/>
  <c r="D509" i="5" s="1"/>
  <c r="H512" i="6"/>
  <c r="D505" i="5" s="1"/>
  <c r="H508" i="6"/>
  <c r="D501" i="5" s="1"/>
  <c r="H504" i="6"/>
  <c r="D497" i="5" s="1"/>
  <c r="H500" i="6"/>
  <c r="D493" i="5" s="1"/>
  <c r="H496" i="6"/>
  <c r="D489" i="5" s="1"/>
  <c r="H492" i="6"/>
  <c r="D485" i="5" s="1"/>
  <c r="H488" i="6"/>
  <c r="D481" i="5" s="1"/>
  <c r="H484" i="6"/>
  <c r="D477" i="5" s="1"/>
  <c r="H480" i="6"/>
  <c r="D473" i="5" s="1"/>
  <c r="H476" i="6"/>
  <c r="D469" i="5" s="1"/>
  <c r="H472" i="6"/>
  <c r="D465" i="5" s="1"/>
  <c r="H468" i="6"/>
  <c r="D461" i="5" s="1"/>
  <c r="H464" i="6"/>
  <c r="D457" i="5" s="1"/>
  <c r="H460" i="6"/>
  <c r="D453" i="5" s="1"/>
  <c r="H456" i="6"/>
  <c r="D449" i="5" s="1"/>
  <c r="H452" i="6"/>
  <c r="D445" i="5" s="1"/>
  <c r="H448" i="6"/>
  <c r="D441" i="5" s="1"/>
  <c r="H444" i="6"/>
  <c r="D437" i="5" s="1"/>
  <c r="H440" i="6"/>
  <c r="D433" i="5" s="1"/>
  <c r="H436" i="6"/>
  <c r="D429" i="5" s="1"/>
  <c r="H432" i="6"/>
  <c r="D425" i="5" s="1"/>
  <c r="H428" i="6"/>
  <c r="D421" i="5" s="1"/>
  <c r="H424" i="6"/>
  <c r="D417" i="5" s="1"/>
  <c r="H420" i="6"/>
  <c r="D413" i="5" s="1"/>
  <c r="H416" i="6"/>
  <c r="D409" i="5" s="1"/>
  <c r="H412" i="6"/>
  <c r="D405" i="5" s="1"/>
  <c r="H408" i="6"/>
  <c r="D401" i="5" s="1"/>
  <c r="H404" i="6"/>
  <c r="D397" i="5" s="1"/>
  <c r="H400" i="6"/>
  <c r="D393" i="5" s="1"/>
  <c r="H396" i="6"/>
  <c r="D389" i="5" s="1"/>
  <c r="H392" i="6"/>
  <c r="D385" i="5" s="1"/>
  <c r="H388" i="6"/>
  <c r="D381" i="5" s="1"/>
  <c r="H384" i="6"/>
  <c r="D377" i="5" s="1"/>
  <c r="H380" i="6"/>
  <c r="D373" i="5" s="1"/>
  <c r="H376" i="6"/>
  <c r="D369" i="5" s="1"/>
  <c r="H372" i="6"/>
  <c r="D365" i="5" s="1"/>
  <c r="H368" i="6"/>
  <c r="D361" i="5" s="1"/>
  <c r="H364" i="6"/>
  <c r="D357" i="5" s="1"/>
  <c r="H360" i="6"/>
  <c r="D353" i="5" s="1"/>
  <c r="H356" i="6"/>
  <c r="D349" i="5" s="1"/>
  <c r="H15" i="6"/>
  <c r="D8" i="5" s="1"/>
  <c r="H851" i="6"/>
  <c r="D844" i="5" s="1"/>
  <c r="H847" i="6"/>
  <c r="D840" i="5" s="1"/>
  <c r="H843" i="6"/>
  <c r="D836" i="5" s="1"/>
  <c r="H839" i="6"/>
  <c r="D832" i="5" s="1"/>
  <c r="H835" i="6"/>
  <c r="D828" i="5" s="1"/>
  <c r="H831" i="6"/>
  <c r="D824" i="5" s="1"/>
  <c r="H827" i="6"/>
  <c r="D820" i="5" s="1"/>
  <c r="H823" i="6"/>
  <c r="D816" i="5" s="1"/>
  <c r="H819" i="6"/>
  <c r="D812" i="5" s="1"/>
  <c r="H815" i="6"/>
  <c r="D808" i="5" s="1"/>
  <c r="H811" i="6"/>
  <c r="D804" i="5" s="1"/>
  <c r="H807" i="6"/>
  <c r="D800" i="5" s="1"/>
  <c r="H803" i="6"/>
  <c r="D796" i="5" s="1"/>
  <c r="H799" i="6"/>
  <c r="D792" i="5" s="1"/>
  <c r="H795" i="6"/>
  <c r="D788" i="5" s="1"/>
  <c r="H791" i="6"/>
  <c r="D784" i="5" s="1"/>
  <c r="H787" i="6"/>
  <c r="D780" i="5" s="1"/>
  <c r="H783" i="6"/>
  <c r="D776" i="5" s="1"/>
  <c r="H779" i="6"/>
  <c r="D772" i="5" s="1"/>
  <c r="H775" i="6"/>
  <c r="D768" i="5" s="1"/>
  <c r="H771" i="6"/>
  <c r="D764" i="5" s="1"/>
  <c r="H767" i="6"/>
  <c r="D760" i="5" s="1"/>
  <c r="H763" i="6"/>
  <c r="D756" i="5" s="1"/>
  <c r="H759" i="6"/>
  <c r="D752" i="5" s="1"/>
  <c r="H755" i="6"/>
  <c r="D748" i="5" s="1"/>
  <c r="H751" i="6"/>
  <c r="D744" i="5" s="1"/>
  <c r="H747" i="6"/>
  <c r="D740" i="5" s="1"/>
  <c r="H743" i="6"/>
  <c r="D736" i="5" s="1"/>
  <c r="H739" i="6"/>
  <c r="D732" i="5" s="1"/>
  <c r="H735" i="6"/>
  <c r="D728" i="5" s="1"/>
  <c r="H731" i="6"/>
  <c r="D724" i="5" s="1"/>
  <c r="H727" i="6"/>
  <c r="D720" i="5" s="1"/>
  <c r="H723" i="6"/>
  <c r="D716" i="5" s="1"/>
  <c r="H719" i="6"/>
  <c r="D712" i="5" s="1"/>
  <c r="H715" i="6"/>
  <c r="D708" i="5" s="1"/>
  <c r="H711" i="6"/>
  <c r="D704" i="5" s="1"/>
  <c r="H707" i="6"/>
  <c r="D700" i="5" s="1"/>
  <c r="H703" i="6"/>
  <c r="D696" i="5" s="1"/>
  <c r="H699" i="6"/>
  <c r="D692" i="5" s="1"/>
  <c r="H695" i="6"/>
  <c r="D688" i="5" s="1"/>
  <c r="H691" i="6"/>
  <c r="D684" i="5" s="1"/>
  <c r="H687" i="6"/>
  <c r="D680" i="5" s="1"/>
  <c r="H683" i="6"/>
  <c r="D676" i="5" s="1"/>
  <c r="H679" i="6"/>
  <c r="D672" i="5" s="1"/>
  <c r="H675" i="6"/>
  <c r="D668" i="5" s="1"/>
  <c r="H671" i="6"/>
  <c r="D664" i="5" s="1"/>
  <c r="H667" i="6"/>
  <c r="D660" i="5" s="1"/>
  <c r="H663" i="6"/>
  <c r="D656" i="5" s="1"/>
  <c r="H659" i="6"/>
  <c r="D652" i="5" s="1"/>
  <c r="H655" i="6"/>
  <c r="D648" i="5" s="1"/>
  <c r="H651" i="6"/>
  <c r="D644" i="5" s="1"/>
  <c r="H647" i="6"/>
  <c r="D640" i="5" s="1"/>
  <c r="H643" i="6"/>
  <c r="D636" i="5" s="1"/>
  <c r="H639" i="6"/>
  <c r="D632" i="5" s="1"/>
  <c r="H635" i="6"/>
  <c r="D628" i="5" s="1"/>
  <c r="H631" i="6"/>
  <c r="D624" i="5" s="1"/>
  <c r="H627" i="6"/>
  <c r="D620" i="5" s="1"/>
  <c r="H623" i="6"/>
  <c r="D616" i="5" s="1"/>
  <c r="H619" i="6"/>
  <c r="D612" i="5" s="1"/>
  <c r="H615" i="6"/>
  <c r="D608" i="5" s="1"/>
  <c r="H611" i="6"/>
  <c r="D604" i="5" s="1"/>
  <c r="H607" i="6"/>
  <c r="D600" i="5" s="1"/>
  <c r="H603" i="6"/>
  <c r="D596" i="5" s="1"/>
  <c r="H599" i="6"/>
  <c r="D592" i="5" s="1"/>
  <c r="H595" i="6"/>
  <c r="D588" i="5" s="1"/>
  <c r="H591" i="6"/>
  <c r="D584" i="5" s="1"/>
  <c r="H587" i="6"/>
  <c r="D580" i="5" s="1"/>
  <c r="H583" i="6"/>
  <c r="D576" i="5" s="1"/>
  <c r="H579" i="6"/>
  <c r="D572" i="5" s="1"/>
  <c r="H575" i="6"/>
  <c r="D568" i="5" s="1"/>
  <c r="H571" i="6"/>
  <c r="D564" i="5" s="1"/>
  <c r="H567" i="6"/>
  <c r="D560" i="5" s="1"/>
  <c r="H563" i="6"/>
  <c r="D556" i="5" s="1"/>
  <c r="H559" i="6"/>
  <c r="D552" i="5" s="1"/>
  <c r="H854" i="6"/>
  <c r="D847" i="5" s="1"/>
  <c r="H850" i="6"/>
  <c r="D843" i="5" s="1"/>
  <c r="H846" i="6"/>
  <c r="D839" i="5" s="1"/>
  <c r="H842" i="6"/>
  <c r="D835" i="5" s="1"/>
  <c r="H838" i="6"/>
  <c r="D831" i="5" s="1"/>
  <c r="H834" i="6"/>
  <c r="D827" i="5" s="1"/>
  <c r="H830" i="6"/>
  <c r="D823" i="5" s="1"/>
  <c r="H826" i="6"/>
  <c r="D819" i="5" s="1"/>
  <c r="H822" i="6"/>
  <c r="D815" i="5" s="1"/>
  <c r="H818" i="6"/>
  <c r="D811" i="5" s="1"/>
  <c r="H814" i="6"/>
  <c r="D807" i="5" s="1"/>
  <c r="H810" i="6"/>
  <c r="D803" i="5" s="1"/>
  <c r="H806" i="6"/>
  <c r="D799" i="5" s="1"/>
  <c r="H802" i="6"/>
  <c r="D795" i="5" s="1"/>
  <c r="H798" i="6"/>
  <c r="D791" i="5" s="1"/>
  <c r="H794" i="6"/>
  <c r="D787" i="5" s="1"/>
  <c r="H790" i="6"/>
  <c r="D783" i="5" s="1"/>
  <c r="H786" i="6"/>
  <c r="D779" i="5" s="1"/>
  <c r="H782" i="6"/>
  <c r="D775" i="5" s="1"/>
  <c r="H778" i="6"/>
  <c r="D771" i="5" s="1"/>
  <c r="H774" i="6"/>
  <c r="D767" i="5" s="1"/>
  <c r="H770" i="6"/>
  <c r="D763" i="5" s="1"/>
  <c r="H766" i="6"/>
  <c r="D759" i="5" s="1"/>
  <c r="H762" i="6"/>
  <c r="D755" i="5" s="1"/>
  <c r="H758" i="6"/>
  <c r="D751" i="5" s="1"/>
  <c r="H754" i="6"/>
  <c r="D747" i="5" s="1"/>
  <c r="H750" i="6"/>
  <c r="D743" i="5" s="1"/>
  <c r="H746" i="6"/>
  <c r="D739" i="5" s="1"/>
  <c r="H742" i="6"/>
  <c r="D735" i="5" s="1"/>
  <c r="H738" i="6"/>
  <c r="D731" i="5" s="1"/>
  <c r="H734" i="6"/>
  <c r="D727" i="5" s="1"/>
  <c r="H730" i="6"/>
  <c r="D723" i="5" s="1"/>
  <c r="H726" i="6"/>
  <c r="D719" i="5" s="1"/>
  <c r="H722" i="6"/>
  <c r="D715" i="5" s="1"/>
  <c r="H718" i="6"/>
  <c r="D711" i="5" s="1"/>
  <c r="H714" i="6"/>
  <c r="D707" i="5" s="1"/>
  <c r="H710" i="6"/>
  <c r="D703" i="5" s="1"/>
  <c r="H706" i="6"/>
  <c r="D699" i="5" s="1"/>
  <c r="H702" i="6"/>
  <c r="D695" i="5" s="1"/>
  <c r="H698" i="6"/>
  <c r="D691" i="5" s="1"/>
  <c r="H694" i="6"/>
  <c r="D687" i="5" s="1"/>
  <c r="H690" i="6"/>
  <c r="D683" i="5" s="1"/>
  <c r="H686" i="6"/>
  <c r="D679" i="5" s="1"/>
  <c r="H682" i="6"/>
  <c r="D675" i="5" s="1"/>
  <c r="H678" i="6"/>
  <c r="D671" i="5" s="1"/>
  <c r="H674" i="6"/>
  <c r="D667" i="5" s="1"/>
  <c r="H670" i="6"/>
  <c r="D663" i="5" s="1"/>
  <c r="H666" i="6"/>
  <c r="D659" i="5" s="1"/>
  <c r="H662" i="6"/>
  <c r="D655" i="5" s="1"/>
  <c r="H658" i="6"/>
  <c r="D651" i="5" s="1"/>
  <c r="H333" i="6"/>
  <c r="D326" i="5" s="1"/>
  <c r="H329" i="6"/>
  <c r="D322" i="5" s="1"/>
  <c r="H325" i="6"/>
  <c r="D318" i="5" s="1"/>
  <c r="H321" i="6"/>
  <c r="D314" i="5" s="1"/>
  <c r="H317" i="6"/>
  <c r="D310" i="5" s="1"/>
  <c r="H313" i="6"/>
  <c r="D306" i="5" s="1"/>
  <c r="H309" i="6"/>
  <c r="D302" i="5" s="1"/>
  <c r="H305" i="6"/>
  <c r="D298" i="5" s="1"/>
  <c r="H301" i="6"/>
  <c r="D294" i="5" s="1"/>
  <c r="H297" i="6"/>
  <c r="D290" i="5" s="1"/>
  <c r="H293" i="6"/>
  <c r="D286" i="5" s="1"/>
  <c r="H289" i="6"/>
  <c r="D282" i="5" s="1"/>
  <c r="H285" i="6"/>
  <c r="D278" i="5" s="1"/>
  <c r="H281" i="6"/>
  <c r="D274" i="5" s="1"/>
  <c r="H277" i="6"/>
  <c r="D270" i="5" s="1"/>
  <c r="H273" i="6"/>
  <c r="D266" i="5" s="1"/>
  <c r="H269" i="6"/>
  <c r="D262" i="5" s="1"/>
  <c r="H265" i="6"/>
  <c r="D258" i="5" s="1"/>
  <c r="H261" i="6"/>
  <c r="D254" i="5" s="1"/>
  <c r="H257" i="6"/>
  <c r="D250" i="5" s="1"/>
  <c r="H253" i="6"/>
  <c r="D246" i="5" s="1"/>
  <c r="H249" i="6"/>
  <c r="D242" i="5" s="1"/>
  <c r="H245" i="6"/>
  <c r="D238" i="5" s="1"/>
  <c r="H241" i="6"/>
  <c r="D234" i="5" s="1"/>
  <c r="H237" i="6"/>
  <c r="D230" i="5" s="1"/>
  <c r="H233" i="6"/>
  <c r="D226" i="5" s="1"/>
  <c r="H229" i="6"/>
  <c r="D222" i="5" s="1"/>
  <c r="H225" i="6"/>
  <c r="D218" i="5" s="1"/>
  <c r="H221" i="6"/>
  <c r="D214" i="5" s="1"/>
  <c r="H217" i="6"/>
  <c r="D210" i="5" s="1"/>
  <c r="H213" i="6"/>
  <c r="D206" i="5" s="1"/>
  <c r="H209" i="6"/>
  <c r="D202" i="5" s="1"/>
  <c r="H205" i="6"/>
  <c r="D198" i="5" s="1"/>
  <c r="H201" i="6"/>
  <c r="D194" i="5" s="1"/>
  <c r="H197" i="6"/>
  <c r="D190" i="5" s="1"/>
  <c r="H193" i="6"/>
  <c r="D186" i="5" s="1"/>
  <c r="H189" i="6"/>
  <c r="D182" i="5" s="1"/>
  <c r="H185" i="6"/>
  <c r="D178" i="5" s="1"/>
  <c r="H181" i="6"/>
  <c r="D174" i="5" s="1"/>
  <c r="H177" i="6"/>
  <c r="D170" i="5" s="1"/>
  <c r="H173" i="6"/>
  <c r="D166" i="5" s="1"/>
  <c r="H169" i="6"/>
  <c r="D162" i="5" s="1"/>
  <c r="H165" i="6"/>
  <c r="D158" i="5" s="1"/>
  <c r="H161" i="6"/>
  <c r="D154" i="5" s="1"/>
  <c r="H157" i="6"/>
  <c r="D150" i="5" s="1"/>
  <c r="H153" i="6"/>
  <c r="D146" i="5" s="1"/>
  <c r="H149" i="6"/>
  <c r="D142" i="5" s="1"/>
  <c r="H145" i="6"/>
  <c r="D138" i="5" s="1"/>
  <c r="H141" i="6"/>
  <c r="D134" i="5" s="1"/>
  <c r="H137" i="6"/>
  <c r="D130" i="5" s="1"/>
  <c r="H133" i="6"/>
  <c r="D126" i="5" s="1"/>
  <c r="H129" i="6"/>
  <c r="D122" i="5" s="1"/>
  <c r="H125" i="6"/>
  <c r="D118" i="5" s="1"/>
  <c r="H121" i="6"/>
  <c r="D114" i="5" s="1"/>
  <c r="H117" i="6"/>
  <c r="D110" i="5" s="1"/>
  <c r="H113" i="6"/>
  <c r="D106" i="5" s="1"/>
  <c r="H109" i="6"/>
  <c r="D102" i="5" s="1"/>
  <c r="H105" i="6"/>
  <c r="D98" i="5" s="1"/>
  <c r="H101" i="6"/>
  <c r="D94" i="5" s="1"/>
  <c r="H97" i="6"/>
  <c r="D90" i="5" s="1"/>
  <c r="H93" i="6"/>
  <c r="D86" i="5" s="1"/>
  <c r="H89" i="6"/>
  <c r="D82" i="5" s="1"/>
  <c r="H85" i="6"/>
  <c r="D78" i="5" s="1"/>
  <c r="H81" i="6"/>
  <c r="D74" i="5" s="1"/>
  <c r="H77" i="6"/>
  <c r="D70" i="5" s="1"/>
  <c r="H73" i="6"/>
  <c r="D66" i="5" s="1"/>
  <c r="H69" i="6"/>
  <c r="D62" i="5" s="1"/>
  <c r="H65" i="6"/>
  <c r="D58" i="5" s="1"/>
  <c r="H61" i="6"/>
  <c r="D54" i="5" s="1"/>
  <c r="H57" i="6"/>
  <c r="D50" i="5" s="1"/>
  <c r="H53" i="6"/>
  <c r="D46" i="5" s="1"/>
  <c r="H49" i="6"/>
  <c r="D42" i="5" s="1"/>
  <c r="H45" i="6"/>
  <c r="D38" i="5" s="1"/>
  <c r="H41" i="6"/>
  <c r="D34" i="5" s="1"/>
  <c r="H37" i="6"/>
  <c r="D30" i="5" s="1"/>
  <c r="H33" i="6"/>
  <c r="D26" i="5" s="1"/>
  <c r="H29" i="6"/>
  <c r="D22" i="5" s="1"/>
  <c r="H25" i="6"/>
  <c r="D18" i="5" s="1"/>
  <c r="H21" i="6"/>
  <c r="D14" i="5" s="1"/>
  <c r="H17" i="6"/>
  <c r="D10" i="5" s="1"/>
  <c r="H352" i="6"/>
  <c r="D345" i="5" s="1"/>
  <c r="H348" i="6"/>
  <c r="D341" i="5" s="1"/>
  <c r="H344" i="6"/>
  <c r="D337" i="5" s="1"/>
  <c r="H340" i="6"/>
  <c r="D333" i="5" s="1"/>
  <c r="H336" i="6"/>
  <c r="D329" i="5" s="1"/>
  <c r="H332" i="6"/>
  <c r="D325" i="5" s="1"/>
  <c r="H328" i="6"/>
  <c r="D321" i="5" s="1"/>
  <c r="H324" i="6"/>
  <c r="D317" i="5" s="1"/>
  <c r="H320" i="6"/>
  <c r="D313" i="5" s="1"/>
  <c r="H316" i="6"/>
  <c r="D309" i="5" s="1"/>
  <c r="H312" i="6"/>
  <c r="D305" i="5" s="1"/>
  <c r="H308" i="6"/>
  <c r="D301" i="5" s="1"/>
  <c r="H304" i="6"/>
  <c r="D297" i="5" s="1"/>
  <c r="H300" i="6"/>
  <c r="D293" i="5" s="1"/>
  <c r="H296" i="6"/>
  <c r="D289" i="5" s="1"/>
  <c r="H292" i="6"/>
  <c r="D285" i="5" s="1"/>
  <c r="H288" i="6"/>
  <c r="D281" i="5" s="1"/>
  <c r="H284" i="6"/>
  <c r="D277" i="5" s="1"/>
  <c r="H280" i="6"/>
  <c r="D273" i="5" s="1"/>
  <c r="H276" i="6"/>
  <c r="D269" i="5" s="1"/>
  <c r="H272" i="6"/>
  <c r="D265" i="5" s="1"/>
  <c r="H268" i="6"/>
  <c r="D261" i="5" s="1"/>
  <c r="H264" i="6"/>
  <c r="D257" i="5" s="1"/>
  <c r="H260" i="6"/>
  <c r="D253" i="5" s="1"/>
  <c r="H256" i="6"/>
  <c r="D249" i="5" s="1"/>
  <c r="H252" i="6"/>
  <c r="D245" i="5" s="1"/>
  <c r="H248" i="6"/>
  <c r="D241" i="5" s="1"/>
  <c r="H244" i="6"/>
  <c r="D237" i="5" s="1"/>
  <c r="H240" i="6"/>
  <c r="D233" i="5" s="1"/>
  <c r="H236" i="6"/>
  <c r="D229" i="5" s="1"/>
  <c r="H232" i="6"/>
  <c r="D225" i="5" s="1"/>
  <c r="H228" i="6"/>
  <c r="D221" i="5" s="1"/>
  <c r="H224" i="6"/>
  <c r="D217" i="5" s="1"/>
  <c r="H220" i="6"/>
  <c r="D213" i="5" s="1"/>
  <c r="H216" i="6"/>
  <c r="D209" i="5" s="1"/>
  <c r="H212" i="6"/>
  <c r="D205" i="5" s="1"/>
  <c r="H208" i="6"/>
  <c r="D201" i="5" s="1"/>
  <c r="H204" i="6"/>
  <c r="D197" i="5" s="1"/>
  <c r="H200" i="6"/>
  <c r="D193" i="5" s="1"/>
  <c r="H196" i="6"/>
  <c r="D189" i="5" s="1"/>
  <c r="H192" i="6"/>
  <c r="D185" i="5" s="1"/>
  <c r="H188" i="6"/>
  <c r="D181" i="5" s="1"/>
  <c r="H184" i="6"/>
  <c r="D177" i="5" s="1"/>
  <c r="H180" i="6"/>
  <c r="D173" i="5" s="1"/>
  <c r="H176" i="6"/>
  <c r="D169" i="5" s="1"/>
  <c r="H172" i="6"/>
  <c r="D165" i="5" s="1"/>
  <c r="H168" i="6"/>
  <c r="D161" i="5" s="1"/>
  <c r="H164" i="6"/>
  <c r="D157" i="5" s="1"/>
  <c r="H160" i="6"/>
  <c r="D153" i="5" s="1"/>
  <c r="H156" i="6"/>
  <c r="D149" i="5" s="1"/>
  <c r="H152" i="6"/>
  <c r="D145" i="5" s="1"/>
  <c r="H148" i="6"/>
  <c r="D141" i="5" s="1"/>
  <c r="H144" i="6"/>
  <c r="D137" i="5" s="1"/>
  <c r="H140" i="6"/>
  <c r="D133" i="5" s="1"/>
  <c r="H136" i="6"/>
  <c r="D129" i="5" s="1"/>
  <c r="H132" i="6"/>
  <c r="D125" i="5" s="1"/>
  <c r="H128" i="6"/>
  <c r="D121" i="5" s="1"/>
  <c r="H124" i="6"/>
  <c r="D117" i="5" s="1"/>
  <c r="H120" i="6"/>
  <c r="D113" i="5" s="1"/>
  <c r="H116" i="6"/>
  <c r="D109" i="5" s="1"/>
  <c r="H112" i="6"/>
  <c r="D105" i="5" s="1"/>
  <c r="H108" i="6"/>
  <c r="D101" i="5" s="1"/>
  <c r="H104" i="6"/>
  <c r="D97" i="5" s="1"/>
  <c r="H100" i="6"/>
  <c r="D93" i="5" s="1"/>
  <c r="H96" i="6"/>
  <c r="D89" i="5" s="1"/>
  <c r="H92" i="6"/>
  <c r="D85" i="5" s="1"/>
  <c r="H88" i="6"/>
  <c r="D81" i="5" s="1"/>
  <c r="H84" i="6"/>
  <c r="D77" i="5" s="1"/>
  <c r="H80" i="6"/>
  <c r="D73" i="5" s="1"/>
  <c r="H76" i="6"/>
  <c r="D69" i="5" s="1"/>
  <c r="H72" i="6"/>
  <c r="D65" i="5" s="1"/>
  <c r="H68" i="6"/>
  <c r="D61" i="5" s="1"/>
  <c r="H64" i="6"/>
  <c r="D57" i="5" s="1"/>
  <c r="H60" i="6"/>
  <c r="D53" i="5" s="1"/>
  <c r="H56" i="6"/>
  <c r="D49" i="5" s="1"/>
  <c r="H52" i="6"/>
  <c r="D45" i="5" s="1"/>
  <c r="H48" i="6"/>
  <c r="D41" i="5" s="1"/>
  <c r="H44" i="6"/>
  <c r="D37" i="5" s="1"/>
  <c r="H40" i="6"/>
  <c r="D33" i="5" s="1"/>
  <c r="H36" i="6"/>
  <c r="D29" i="5" s="1"/>
  <c r="H32" i="6"/>
  <c r="D25" i="5" s="1"/>
  <c r="H28" i="6"/>
  <c r="D21" i="5" s="1"/>
  <c r="H24" i="6"/>
  <c r="D17" i="5" s="1"/>
  <c r="H20" i="6"/>
  <c r="D13" i="5" s="1"/>
  <c r="H16" i="6"/>
  <c r="D9" i="5" s="1"/>
  <c r="H555" i="6"/>
  <c r="D548" i="5" s="1"/>
  <c r="H551" i="6"/>
  <c r="D544" i="5" s="1"/>
  <c r="H547" i="6"/>
  <c r="D540" i="5" s="1"/>
  <c r="H543" i="6"/>
  <c r="D536" i="5" s="1"/>
  <c r="H539" i="6"/>
  <c r="D532" i="5" s="1"/>
  <c r="H535" i="6"/>
  <c r="D528" i="5" s="1"/>
  <c r="H531" i="6"/>
  <c r="D524" i="5" s="1"/>
  <c r="H527" i="6"/>
  <c r="D520" i="5" s="1"/>
  <c r="H523" i="6"/>
  <c r="D516" i="5" s="1"/>
  <c r="H519" i="6"/>
  <c r="D512" i="5" s="1"/>
  <c r="H515" i="6"/>
  <c r="D508" i="5" s="1"/>
  <c r="H511" i="6"/>
  <c r="D504" i="5" s="1"/>
  <c r="H507" i="6"/>
  <c r="D500" i="5" s="1"/>
  <c r="H503" i="6"/>
  <c r="D496" i="5" s="1"/>
  <c r="H499" i="6"/>
  <c r="D492" i="5" s="1"/>
  <c r="H495" i="6"/>
  <c r="D488" i="5" s="1"/>
  <c r="H491" i="6"/>
  <c r="D484" i="5" s="1"/>
  <c r="H487" i="6"/>
  <c r="D480" i="5" s="1"/>
  <c r="H483" i="6"/>
  <c r="D476" i="5" s="1"/>
  <c r="H479" i="6"/>
  <c r="D472" i="5" s="1"/>
  <c r="H475" i="6"/>
  <c r="D468" i="5" s="1"/>
  <c r="H471" i="6"/>
  <c r="D464" i="5" s="1"/>
  <c r="H467" i="6"/>
  <c r="D460" i="5" s="1"/>
  <c r="H463" i="6"/>
  <c r="D456" i="5" s="1"/>
  <c r="H459" i="6"/>
  <c r="D452" i="5" s="1"/>
  <c r="H455" i="6"/>
  <c r="D448" i="5" s="1"/>
  <c r="H451" i="6"/>
  <c r="D444" i="5" s="1"/>
  <c r="H447" i="6"/>
  <c r="D440" i="5" s="1"/>
  <c r="H443" i="6"/>
  <c r="D436" i="5" s="1"/>
  <c r="H439" i="6"/>
  <c r="D432" i="5" s="1"/>
  <c r="H435" i="6"/>
  <c r="D428" i="5" s="1"/>
  <c r="H431" i="6"/>
  <c r="D424" i="5" s="1"/>
  <c r="H427" i="6"/>
  <c r="D420" i="5" s="1"/>
  <c r="H423" i="6"/>
  <c r="D416" i="5" s="1"/>
  <c r="H419" i="6"/>
  <c r="D412" i="5" s="1"/>
  <c r="H415" i="6"/>
  <c r="D408" i="5" s="1"/>
  <c r="H411" i="6"/>
  <c r="D404" i="5" s="1"/>
  <c r="H407" i="6"/>
  <c r="D400" i="5" s="1"/>
  <c r="H403" i="6"/>
  <c r="D396" i="5" s="1"/>
  <c r="H399" i="6"/>
  <c r="D392" i="5" s="1"/>
  <c r="H395" i="6"/>
  <c r="D388" i="5" s="1"/>
  <c r="H391" i="6"/>
  <c r="D384" i="5" s="1"/>
  <c r="H387" i="6"/>
  <c r="D380" i="5" s="1"/>
  <c r="H383" i="6"/>
  <c r="D376" i="5" s="1"/>
  <c r="H379" i="6"/>
  <c r="D372" i="5" s="1"/>
  <c r="H375" i="6"/>
  <c r="D368" i="5" s="1"/>
  <c r="H371" i="6"/>
  <c r="D364" i="5" s="1"/>
  <c r="H367" i="6"/>
  <c r="D360" i="5" s="1"/>
  <c r="H363" i="6"/>
  <c r="D356" i="5" s="1"/>
  <c r="H359" i="6"/>
  <c r="D352" i="5" s="1"/>
  <c r="H355" i="6"/>
  <c r="D348" i="5" s="1"/>
  <c r="H351" i="6"/>
  <c r="D344" i="5" s="1"/>
  <c r="H347" i="6"/>
  <c r="D340" i="5" s="1"/>
  <c r="H343" i="6"/>
  <c r="D336" i="5" s="1"/>
  <c r="H339" i="6"/>
  <c r="D332" i="5" s="1"/>
  <c r="H335" i="6"/>
  <c r="D328" i="5" s="1"/>
  <c r="H331" i="6"/>
  <c r="D324" i="5" s="1"/>
  <c r="H327" i="6"/>
  <c r="D320" i="5" s="1"/>
  <c r="H323" i="6"/>
  <c r="D316" i="5" s="1"/>
  <c r="H319" i="6"/>
  <c r="D312" i="5" s="1"/>
  <c r="H315" i="6"/>
  <c r="D308" i="5" s="1"/>
  <c r="H311" i="6"/>
  <c r="D304" i="5" s="1"/>
  <c r="H307" i="6"/>
  <c r="D300" i="5" s="1"/>
  <c r="H303" i="6"/>
  <c r="D296" i="5" s="1"/>
  <c r="H299" i="6"/>
  <c r="D292" i="5" s="1"/>
  <c r="H295" i="6"/>
  <c r="D288" i="5" s="1"/>
  <c r="H291" i="6"/>
  <c r="D284" i="5" s="1"/>
  <c r="H287" i="6"/>
  <c r="D280" i="5" s="1"/>
  <c r="H283" i="6"/>
  <c r="D276" i="5" s="1"/>
  <c r="H279" i="6"/>
  <c r="D272" i="5" s="1"/>
  <c r="H275" i="6"/>
  <c r="D268" i="5" s="1"/>
  <c r="H271" i="6"/>
  <c r="D264" i="5" s="1"/>
  <c r="H267" i="6"/>
  <c r="D260" i="5" s="1"/>
  <c r="H263" i="6"/>
  <c r="D256" i="5" s="1"/>
  <c r="H259" i="6"/>
  <c r="D252" i="5" s="1"/>
  <c r="H255" i="6"/>
  <c r="D248" i="5" s="1"/>
  <c r="H251" i="6"/>
  <c r="D244" i="5" s="1"/>
  <c r="H247" i="6"/>
  <c r="D240" i="5" s="1"/>
  <c r="H243" i="6"/>
  <c r="D236" i="5" s="1"/>
  <c r="H239" i="6"/>
  <c r="D232" i="5" s="1"/>
  <c r="H235" i="6"/>
  <c r="D228" i="5" s="1"/>
  <c r="H231" i="6"/>
  <c r="D224" i="5" s="1"/>
  <c r="H227" i="6"/>
  <c r="D220" i="5" s="1"/>
  <c r="H223" i="6"/>
  <c r="D216" i="5" s="1"/>
  <c r="H219" i="6"/>
  <c r="D212" i="5" s="1"/>
  <c r="H654" i="6"/>
  <c r="D647" i="5" s="1"/>
  <c r="H650" i="6"/>
  <c r="D643" i="5" s="1"/>
  <c r="H646" i="6"/>
  <c r="D639" i="5" s="1"/>
  <c r="H642" i="6"/>
  <c r="D635" i="5" s="1"/>
  <c r="H638" i="6"/>
  <c r="D631" i="5" s="1"/>
  <c r="H634" i="6"/>
  <c r="D627" i="5" s="1"/>
  <c r="H630" i="6"/>
  <c r="D623" i="5" s="1"/>
  <c r="H626" i="6"/>
  <c r="D619" i="5" s="1"/>
  <c r="H622" i="6"/>
  <c r="D615" i="5" s="1"/>
  <c r="H618" i="6"/>
  <c r="D611" i="5" s="1"/>
  <c r="H614" i="6"/>
  <c r="D607" i="5" s="1"/>
  <c r="H610" i="6"/>
  <c r="D603" i="5" s="1"/>
  <c r="H606" i="6"/>
  <c r="D599" i="5" s="1"/>
  <c r="H602" i="6"/>
  <c r="D595" i="5" s="1"/>
  <c r="H598" i="6"/>
  <c r="D591" i="5" s="1"/>
  <c r="H594" i="6"/>
  <c r="D587" i="5" s="1"/>
  <c r="H590" i="6"/>
  <c r="D583" i="5" s="1"/>
  <c r="H586" i="6"/>
  <c r="D579" i="5" s="1"/>
  <c r="H582" i="6"/>
  <c r="D575" i="5" s="1"/>
  <c r="H578" i="6"/>
  <c r="D571" i="5" s="1"/>
  <c r="H574" i="6"/>
  <c r="D567" i="5" s="1"/>
  <c r="H570" i="6"/>
  <c r="D563" i="5" s="1"/>
  <c r="H566" i="6"/>
  <c r="D559" i="5" s="1"/>
  <c r="H562" i="6"/>
  <c r="D555" i="5" s="1"/>
  <c r="H558" i="6"/>
  <c r="D551" i="5" s="1"/>
  <c r="H554" i="6"/>
  <c r="D547" i="5" s="1"/>
  <c r="H550" i="6"/>
  <c r="D543" i="5" s="1"/>
  <c r="H546" i="6"/>
  <c r="D539" i="5" s="1"/>
  <c r="H542" i="6"/>
  <c r="D535" i="5" s="1"/>
  <c r="H538" i="6"/>
  <c r="D531" i="5" s="1"/>
  <c r="H534" i="6"/>
  <c r="D527" i="5" s="1"/>
  <c r="H530" i="6"/>
  <c r="D523" i="5" s="1"/>
  <c r="H526" i="6"/>
  <c r="D519" i="5" s="1"/>
  <c r="H522" i="6"/>
  <c r="D515" i="5" s="1"/>
  <c r="H518" i="6"/>
  <c r="D511" i="5" s="1"/>
  <c r="H514" i="6"/>
  <c r="D507" i="5" s="1"/>
  <c r="H510" i="6"/>
  <c r="D503" i="5" s="1"/>
  <c r="H506" i="6"/>
  <c r="D499" i="5" s="1"/>
  <c r="H502" i="6"/>
  <c r="D495" i="5" s="1"/>
  <c r="H498" i="6"/>
  <c r="D491" i="5" s="1"/>
  <c r="H494" i="6"/>
  <c r="D487" i="5" s="1"/>
  <c r="H490" i="6"/>
  <c r="D483" i="5" s="1"/>
  <c r="H486" i="6"/>
  <c r="D479" i="5" s="1"/>
  <c r="H482" i="6"/>
  <c r="D475" i="5" s="1"/>
  <c r="H478" i="6"/>
  <c r="D471" i="5" s="1"/>
  <c r="H474" i="6"/>
  <c r="D467" i="5" s="1"/>
  <c r="H470" i="6"/>
  <c r="D463" i="5" s="1"/>
  <c r="H466" i="6"/>
  <c r="D459" i="5" s="1"/>
  <c r="H462" i="6"/>
  <c r="D455" i="5" s="1"/>
  <c r="H458" i="6"/>
  <c r="D451" i="5" s="1"/>
  <c r="H454" i="6"/>
  <c r="D447" i="5" s="1"/>
  <c r="H450" i="6"/>
  <c r="D443" i="5" s="1"/>
  <c r="H446" i="6"/>
  <c r="D439" i="5" s="1"/>
  <c r="H442" i="6"/>
  <c r="D435" i="5" s="1"/>
  <c r="H438" i="6"/>
  <c r="D431" i="5" s="1"/>
  <c r="H434" i="6"/>
  <c r="D427" i="5" s="1"/>
  <c r="H430" i="6"/>
  <c r="D423" i="5" s="1"/>
  <c r="H426" i="6"/>
  <c r="D419" i="5" s="1"/>
  <c r="H422" i="6"/>
  <c r="D415" i="5" s="1"/>
  <c r="H418" i="6"/>
  <c r="D411" i="5" s="1"/>
  <c r="H414" i="6"/>
  <c r="D407" i="5" s="1"/>
  <c r="H410" i="6"/>
  <c r="D403" i="5" s="1"/>
  <c r="H406" i="6"/>
  <c r="D399" i="5" s="1"/>
  <c r="H402" i="6"/>
  <c r="D395" i="5" s="1"/>
  <c r="H398" i="6"/>
  <c r="D391" i="5" s="1"/>
  <c r="H394" i="6"/>
  <c r="D387" i="5" s="1"/>
  <c r="H390" i="6"/>
  <c r="D383" i="5" s="1"/>
  <c r="H386" i="6"/>
  <c r="D379" i="5" s="1"/>
  <c r="H382" i="6"/>
  <c r="D375" i="5" s="1"/>
  <c r="H378" i="6"/>
  <c r="D371" i="5" s="1"/>
  <c r="H374" i="6"/>
  <c r="D367" i="5" s="1"/>
  <c r="H370" i="6"/>
  <c r="D363" i="5" s="1"/>
  <c r="H366" i="6"/>
  <c r="D359" i="5" s="1"/>
  <c r="H362" i="6"/>
  <c r="D355" i="5" s="1"/>
  <c r="H358" i="6"/>
  <c r="D351" i="5" s="1"/>
  <c r="H215" i="6"/>
  <c r="D208" i="5" s="1"/>
  <c r="H211" i="6"/>
  <c r="D204" i="5" s="1"/>
  <c r="H207" i="6"/>
  <c r="D200" i="5" s="1"/>
  <c r="H203" i="6"/>
  <c r="D196" i="5" s="1"/>
  <c r="H199" i="6"/>
  <c r="D192" i="5" s="1"/>
  <c r="H195" i="6"/>
  <c r="D188" i="5" s="1"/>
  <c r="H191" i="6"/>
  <c r="D184" i="5" s="1"/>
  <c r="H187" i="6"/>
  <c r="D180" i="5" s="1"/>
  <c r="H183" i="6"/>
  <c r="D176" i="5" s="1"/>
  <c r="H179" i="6"/>
  <c r="D172" i="5" s="1"/>
  <c r="H175" i="6"/>
  <c r="D168" i="5" s="1"/>
  <c r="H171" i="6"/>
  <c r="D164" i="5" s="1"/>
  <c r="H167" i="6"/>
  <c r="D160" i="5" s="1"/>
  <c r="H163" i="6"/>
  <c r="D156" i="5" s="1"/>
  <c r="H159" i="6"/>
  <c r="D152" i="5" s="1"/>
  <c r="H155" i="6"/>
  <c r="D148" i="5" s="1"/>
  <c r="H151" i="6"/>
  <c r="D144" i="5" s="1"/>
  <c r="H147" i="6"/>
  <c r="D140" i="5" s="1"/>
  <c r="H143" i="6"/>
  <c r="D136" i="5" s="1"/>
  <c r="H139" i="6"/>
  <c r="D132" i="5" s="1"/>
  <c r="H135" i="6"/>
  <c r="D128" i="5" s="1"/>
  <c r="H131" i="6"/>
  <c r="D124" i="5" s="1"/>
  <c r="H127" i="6"/>
  <c r="D120" i="5" s="1"/>
  <c r="H123" i="6"/>
  <c r="D116" i="5" s="1"/>
  <c r="H119" i="6"/>
  <c r="D112" i="5" s="1"/>
  <c r="H115" i="6"/>
  <c r="D108" i="5" s="1"/>
  <c r="H111" i="6"/>
  <c r="D104" i="5" s="1"/>
  <c r="H107" i="6"/>
  <c r="D100" i="5" s="1"/>
  <c r="H103" i="6"/>
  <c r="D96" i="5" s="1"/>
  <c r="H99" i="6"/>
  <c r="D92" i="5" s="1"/>
  <c r="H95" i="6"/>
  <c r="D88" i="5" s="1"/>
  <c r="H91" i="6"/>
  <c r="D84" i="5" s="1"/>
  <c r="H87" i="6"/>
  <c r="D80" i="5" s="1"/>
  <c r="H83" i="6"/>
  <c r="D76" i="5" s="1"/>
  <c r="H79" i="6"/>
  <c r="D72" i="5" s="1"/>
  <c r="H75" i="6"/>
  <c r="D68" i="5" s="1"/>
  <c r="H71" i="6"/>
  <c r="D64" i="5" s="1"/>
  <c r="H67" i="6"/>
  <c r="D60" i="5" s="1"/>
  <c r="H63" i="6"/>
  <c r="D56" i="5" s="1"/>
  <c r="H59" i="6"/>
  <c r="D52" i="5" s="1"/>
  <c r="H55" i="6"/>
  <c r="D48" i="5" s="1"/>
  <c r="H51" i="6"/>
  <c r="D44" i="5" s="1"/>
  <c r="H47" i="6"/>
  <c r="D40" i="5" s="1"/>
  <c r="H43" i="6"/>
  <c r="D36" i="5" s="1"/>
  <c r="H39" i="6"/>
  <c r="D32" i="5" s="1"/>
  <c r="H35" i="6"/>
  <c r="D28" i="5" s="1"/>
  <c r="H31" i="6"/>
  <c r="D24" i="5" s="1"/>
  <c r="H27" i="6"/>
  <c r="D20" i="5" s="1"/>
  <c r="H23" i="6"/>
  <c r="D16" i="5" s="1"/>
  <c r="H19" i="6"/>
  <c r="D12" i="5" s="1"/>
  <c r="H354" i="6"/>
  <c r="D347" i="5" s="1"/>
  <c r="H350" i="6"/>
  <c r="D343" i="5" s="1"/>
  <c r="H346" i="6"/>
  <c r="D339" i="5" s="1"/>
  <c r="H342" i="6"/>
  <c r="D335" i="5" s="1"/>
  <c r="H338" i="6"/>
  <c r="D331" i="5" s="1"/>
  <c r="H334" i="6"/>
  <c r="D327" i="5" s="1"/>
  <c r="H330" i="6"/>
  <c r="D323" i="5" s="1"/>
  <c r="H326" i="6"/>
  <c r="D319" i="5" s="1"/>
  <c r="H322" i="6"/>
  <c r="D315" i="5" s="1"/>
  <c r="H318" i="6"/>
  <c r="D311" i="5" s="1"/>
  <c r="H314" i="6"/>
  <c r="D307" i="5" s="1"/>
  <c r="H310" i="6"/>
  <c r="D303" i="5" s="1"/>
  <c r="H306" i="6"/>
  <c r="D299" i="5" s="1"/>
  <c r="H302" i="6"/>
  <c r="D295" i="5" s="1"/>
  <c r="H298" i="6"/>
  <c r="D291" i="5" s="1"/>
  <c r="H294" i="6"/>
  <c r="D287" i="5" s="1"/>
  <c r="H290" i="6"/>
  <c r="D283" i="5" s="1"/>
  <c r="H286" i="6"/>
  <c r="D279" i="5" s="1"/>
  <c r="H282" i="6"/>
  <c r="D275" i="5" s="1"/>
  <c r="H278" i="6"/>
  <c r="D271" i="5" s="1"/>
  <c r="H274" i="6"/>
  <c r="D267" i="5" s="1"/>
  <c r="H270" i="6"/>
  <c r="D263" i="5" s="1"/>
  <c r="H266" i="6"/>
  <c r="D259" i="5" s="1"/>
  <c r="H262" i="6"/>
  <c r="D255" i="5" s="1"/>
  <c r="H258" i="6"/>
  <c r="D251" i="5" s="1"/>
  <c r="H254" i="6"/>
  <c r="D247" i="5" s="1"/>
  <c r="H250" i="6"/>
  <c r="D243" i="5" s="1"/>
  <c r="H246" i="6"/>
  <c r="D239" i="5" s="1"/>
  <c r="H242" i="6"/>
  <c r="D235" i="5" s="1"/>
  <c r="H238" i="6"/>
  <c r="D231" i="5" s="1"/>
  <c r="H234" i="6"/>
  <c r="D227" i="5" s="1"/>
  <c r="H230" i="6"/>
  <c r="D223" i="5" s="1"/>
  <c r="H226" i="6"/>
  <c r="D219" i="5" s="1"/>
  <c r="H222" i="6"/>
  <c r="D215" i="5" s="1"/>
  <c r="H218" i="6"/>
  <c r="D211" i="5" s="1"/>
  <c r="H214" i="6"/>
  <c r="D207" i="5" s="1"/>
  <c r="H210" i="6"/>
  <c r="D203" i="5" s="1"/>
  <c r="H206" i="6"/>
  <c r="D199" i="5" s="1"/>
  <c r="H202" i="6"/>
  <c r="D195" i="5" s="1"/>
  <c r="H198" i="6"/>
  <c r="D191" i="5" s="1"/>
  <c r="H194" i="6"/>
  <c r="D187" i="5" s="1"/>
  <c r="H190" i="6"/>
  <c r="D183" i="5" s="1"/>
  <c r="H186" i="6"/>
  <c r="D179" i="5" s="1"/>
  <c r="H182" i="6"/>
  <c r="D175" i="5" s="1"/>
  <c r="H178" i="6"/>
  <c r="D171" i="5" s="1"/>
  <c r="H174" i="6"/>
  <c r="D167" i="5" s="1"/>
  <c r="H170" i="6"/>
  <c r="D163" i="5" s="1"/>
  <c r="H166" i="6"/>
  <c r="D159" i="5" s="1"/>
  <c r="H162" i="6"/>
  <c r="D155" i="5" s="1"/>
  <c r="H158" i="6"/>
  <c r="D151" i="5" s="1"/>
  <c r="H154" i="6"/>
  <c r="D147" i="5" s="1"/>
  <c r="H150" i="6"/>
  <c r="D143" i="5" s="1"/>
  <c r="H146" i="6"/>
  <c r="D139" i="5" s="1"/>
  <c r="H142" i="6"/>
  <c r="D135" i="5" s="1"/>
  <c r="H138" i="6"/>
  <c r="D131" i="5" s="1"/>
  <c r="H134" i="6"/>
  <c r="D127" i="5" s="1"/>
  <c r="H130" i="6"/>
  <c r="D123" i="5" s="1"/>
  <c r="H126" i="6"/>
  <c r="D119" i="5" s="1"/>
  <c r="H122" i="6"/>
  <c r="D115" i="5" s="1"/>
  <c r="H118" i="6"/>
  <c r="D111" i="5" s="1"/>
  <c r="H114" i="6"/>
  <c r="D107" i="5" s="1"/>
  <c r="H110" i="6"/>
  <c r="D103" i="5" s="1"/>
  <c r="H106" i="6"/>
  <c r="D99" i="5" s="1"/>
  <c r="H102" i="6"/>
  <c r="D95" i="5" s="1"/>
  <c r="H98" i="6"/>
  <c r="D91" i="5" s="1"/>
  <c r="H94" i="6"/>
  <c r="D87" i="5" s="1"/>
  <c r="H90" i="6"/>
  <c r="D83" i="5" s="1"/>
  <c r="H86" i="6"/>
  <c r="D79" i="5" s="1"/>
  <c r="H82" i="6"/>
  <c r="D75" i="5" s="1"/>
  <c r="H78" i="6"/>
  <c r="D71" i="5" s="1"/>
  <c r="H74" i="6"/>
  <c r="D67" i="5" s="1"/>
  <c r="H70" i="6"/>
  <c r="D63" i="5" s="1"/>
  <c r="H66" i="6"/>
  <c r="D59" i="5" s="1"/>
  <c r="H62" i="6"/>
  <c r="D55" i="5" s="1"/>
  <c r="H58" i="6"/>
  <c r="D51" i="5" s="1"/>
  <c r="H54" i="6"/>
  <c r="D47" i="5" s="1"/>
  <c r="H50" i="6"/>
  <c r="D43" i="5" s="1"/>
  <c r="H46" i="6"/>
  <c r="D39" i="5" s="1"/>
  <c r="H42" i="6"/>
  <c r="D35" i="5" s="1"/>
  <c r="H38" i="6"/>
  <c r="D31" i="5" s="1"/>
  <c r="H34" i="6"/>
  <c r="D27" i="5" s="1"/>
  <c r="H30" i="6"/>
  <c r="D23" i="5" s="1"/>
  <c r="H26" i="6"/>
  <c r="D19" i="5" s="1"/>
  <c r="H22" i="6"/>
  <c r="D15" i="5" s="1"/>
  <c r="H18" i="6"/>
  <c r="D11" i="5" s="1"/>
  <c r="J501" i="5"/>
  <c r="K501" i="5" s="1"/>
  <c r="J502" i="5"/>
  <c r="K502" i="5" s="1"/>
  <c r="J503" i="5"/>
  <c r="K503" i="5" s="1"/>
  <c r="J504" i="5"/>
  <c r="K504" i="5" s="1"/>
  <c r="J505" i="5"/>
  <c r="K505" i="5" s="1"/>
  <c r="J506" i="5"/>
  <c r="K506" i="5" s="1"/>
  <c r="J507" i="5"/>
  <c r="K507" i="5" s="1"/>
  <c r="J508" i="5"/>
  <c r="K508" i="5" s="1"/>
  <c r="J509" i="5"/>
  <c r="K509" i="5" s="1"/>
  <c r="J510" i="5"/>
  <c r="K510" i="5" s="1"/>
  <c r="J511" i="5"/>
  <c r="K511" i="5" s="1"/>
  <c r="J512" i="5"/>
  <c r="K512" i="5" s="1"/>
  <c r="J513" i="5"/>
  <c r="K513" i="5" s="1"/>
  <c r="J514" i="5"/>
  <c r="K514" i="5" s="1"/>
  <c r="J515" i="5"/>
  <c r="K515" i="5" s="1"/>
  <c r="J516" i="5"/>
  <c r="K516" i="5" s="1"/>
  <c r="J517" i="5"/>
  <c r="K517" i="5" s="1"/>
  <c r="J518" i="5"/>
  <c r="K518" i="5" s="1"/>
  <c r="J519" i="5"/>
  <c r="K519" i="5" s="1"/>
  <c r="J520" i="5"/>
  <c r="K520" i="5" s="1"/>
  <c r="J521" i="5"/>
  <c r="K521" i="5" s="1"/>
  <c r="J522" i="5"/>
  <c r="K522" i="5" s="1"/>
  <c r="J523" i="5"/>
  <c r="K523" i="5" s="1"/>
  <c r="J524" i="5"/>
  <c r="K524" i="5" s="1"/>
  <c r="J525" i="5"/>
  <c r="K525" i="5" s="1"/>
  <c r="J526" i="5"/>
  <c r="K526" i="5" s="1"/>
  <c r="J527" i="5"/>
  <c r="K527" i="5" s="1"/>
  <c r="J528" i="5"/>
  <c r="K528" i="5" s="1"/>
  <c r="J529" i="5"/>
  <c r="K529" i="5" s="1"/>
  <c r="J530" i="5"/>
  <c r="K530" i="5" s="1"/>
  <c r="J531" i="5"/>
  <c r="K531" i="5" s="1"/>
  <c r="J532" i="5"/>
  <c r="K532" i="5" s="1"/>
  <c r="J533" i="5"/>
  <c r="K533" i="5" s="1"/>
  <c r="J534" i="5"/>
  <c r="K534" i="5" s="1"/>
  <c r="J535" i="5"/>
  <c r="K535" i="5" s="1"/>
  <c r="J536" i="5"/>
  <c r="K536" i="5" s="1"/>
  <c r="J537" i="5"/>
  <c r="K537" i="5" s="1"/>
  <c r="J538" i="5"/>
  <c r="K538" i="5" s="1"/>
  <c r="J539" i="5"/>
  <c r="K539" i="5" s="1"/>
  <c r="J540" i="5"/>
  <c r="K540" i="5" s="1"/>
  <c r="J541" i="5"/>
  <c r="K541" i="5" s="1"/>
  <c r="J542" i="5"/>
  <c r="K542" i="5" s="1"/>
  <c r="J543" i="5"/>
  <c r="K543" i="5" s="1"/>
  <c r="J544" i="5"/>
  <c r="K544" i="5" s="1"/>
  <c r="J545" i="5"/>
  <c r="K545" i="5" s="1"/>
  <c r="J546" i="5"/>
  <c r="K546" i="5" s="1"/>
  <c r="J547" i="5"/>
  <c r="K547" i="5" s="1"/>
  <c r="J548" i="5"/>
  <c r="K548" i="5" s="1"/>
  <c r="J549" i="5"/>
  <c r="K549" i="5" s="1"/>
  <c r="J550" i="5"/>
  <c r="K550" i="5" s="1"/>
  <c r="J551" i="5"/>
  <c r="K551" i="5" s="1"/>
  <c r="J552" i="5"/>
  <c r="K552" i="5" s="1"/>
  <c r="J553" i="5"/>
  <c r="K553" i="5" s="1"/>
  <c r="J554" i="5"/>
  <c r="K554" i="5" s="1"/>
  <c r="J555" i="5"/>
  <c r="K555" i="5" s="1"/>
  <c r="J556" i="5"/>
  <c r="K556" i="5" s="1"/>
  <c r="J557" i="5"/>
  <c r="K557" i="5" s="1"/>
  <c r="J558" i="5"/>
  <c r="K558" i="5" s="1"/>
  <c r="J559" i="5"/>
  <c r="K559" i="5" s="1"/>
  <c r="J560" i="5"/>
  <c r="K560" i="5" s="1"/>
  <c r="J561" i="5"/>
  <c r="K561" i="5" s="1"/>
  <c r="J562" i="5"/>
  <c r="K562" i="5" s="1"/>
  <c r="J563" i="5"/>
  <c r="K563" i="5" s="1"/>
  <c r="J564" i="5"/>
  <c r="K564" i="5" s="1"/>
  <c r="J565" i="5"/>
  <c r="K565" i="5" s="1"/>
  <c r="J566" i="5"/>
  <c r="K566" i="5" s="1"/>
  <c r="J567" i="5"/>
  <c r="K567" i="5" s="1"/>
  <c r="J568" i="5"/>
  <c r="K568" i="5" s="1"/>
  <c r="J569" i="5"/>
  <c r="K569" i="5" s="1"/>
  <c r="J570" i="5"/>
  <c r="K570" i="5" s="1"/>
  <c r="J571" i="5"/>
  <c r="K571" i="5" s="1"/>
  <c r="J572" i="5"/>
  <c r="K572" i="5" s="1"/>
  <c r="J573" i="5"/>
  <c r="K573" i="5" s="1"/>
  <c r="J574" i="5"/>
  <c r="K574" i="5" s="1"/>
  <c r="J575" i="5"/>
  <c r="K575" i="5" s="1"/>
  <c r="J576" i="5"/>
  <c r="K576" i="5" s="1"/>
  <c r="J577" i="5"/>
  <c r="K577" i="5" s="1"/>
  <c r="J578" i="5"/>
  <c r="K578" i="5" s="1"/>
  <c r="J579" i="5"/>
  <c r="K579" i="5" s="1"/>
  <c r="J580" i="5"/>
  <c r="K580" i="5" s="1"/>
  <c r="J581" i="5"/>
  <c r="K581" i="5" s="1"/>
  <c r="J582" i="5"/>
  <c r="K582" i="5" s="1"/>
  <c r="J583" i="5"/>
  <c r="K583" i="5" s="1"/>
  <c r="J584" i="5"/>
  <c r="K584" i="5" s="1"/>
  <c r="J585" i="5"/>
  <c r="K585" i="5" s="1"/>
  <c r="J586" i="5"/>
  <c r="K586" i="5" s="1"/>
  <c r="J587" i="5"/>
  <c r="K587" i="5" s="1"/>
  <c r="J588" i="5"/>
  <c r="K588" i="5" s="1"/>
  <c r="J589" i="5"/>
  <c r="K589" i="5" s="1"/>
  <c r="J590" i="5"/>
  <c r="K590" i="5" s="1"/>
  <c r="J591" i="5"/>
  <c r="K591" i="5" s="1"/>
  <c r="J592" i="5"/>
  <c r="K592" i="5" s="1"/>
  <c r="J593" i="5"/>
  <c r="K593" i="5" s="1"/>
  <c r="J594" i="5"/>
  <c r="K594" i="5" s="1"/>
  <c r="J595" i="5"/>
  <c r="K595" i="5" s="1"/>
  <c r="J596" i="5"/>
  <c r="K596" i="5" s="1"/>
  <c r="J597" i="5"/>
  <c r="K597" i="5" s="1"/>
  <c r="J598" i="5"/>
  <c r="K598" i="5" s="1"/>
  <c r="J599" i="5"/>
  <c r="K599" i="5" s="1"/>
  <c r="J600" i="5"/>
  <c r="K600" i="5" s="1"/>
  <c r="J601" i="5"/>
  <c r="K601" i="5" s="1"/>
  <c r="J602" i="5"/>
  <c r="K602" i="5" s="1"/>
  <c r="J603" i="5"/>
  <c r="K603" i="5" s="1"/>
  <c r="J604" i="5"/>
  <c r="K604" i="5" s="1"/>
  <c r="J605" i="5"/>
  <c r="K605" i="5" s="1"/>
  <c r="J606" i="5"/>
  <c r="K606" i="5" s="1"/>
  <c r="J607" i="5"/>
  <c r="K607" i="5" s="1"/>
  <c r="J608" i="5"/>
  <c r="K608" i="5" s="1"/>
  <c r="J609" i="5"/>
  <c r="K609" i="5" s="1"/>
  <c r="J610" i="5"/>
  <c r="K610" i="5" s="1"/>
  <c r="J611" i="5"/>
  <c r="K611" i="5" s="1"/>
  <c r="J612" i="5"/>
  <c r="K612" i="5" s="1"/>
  <c r="J613" i="5"/>
  <c r="K613" i="5" s="1"/>
  <c r="J614" i="5"/>
  <c r="K614" i="5" s="1"/>
  <c r="J615" i="5"/>
  <c r="K615" i="5" s="1"/>
  <c r="J616" i="5"/>
  <c r="K616" i="5" s="1"/>
  <c r="J617" i="5"/>
  <c r="K617" i="5" s="1"/>
  <c r="J618" i="5"/>
  <c r="K618" i="5" s="1"/>
  <c r="J619" i="5"/>
  <c r="K619" i="5" s="1"/>
  <c r="J620" i="5"/>
  <c r="K620" i="5" s="1"/>
  <c r="J621" i="5"/>
  <c r="K621" i="5" s="1"/>
  <c r="J622" i="5"/>
  <c r="K622" i="5" s="1"/>
  <c r="J623" i="5"/>
  <c r="K623" i="5" s="1"/>
  <c r="J624" i="5"/>
  <c r="K624" i="5" s="1"/>
  <c r="J625" i="5"/>
  <c r="K625" i="5" s="1"/>
  <c r="J626" i="5"/>
  <c r="K626" i="5" s="1"/>
  <c r="J627" i="5"/>
  <c r="K627" i="5" s="1"/>
  <c r="J628" i="5"/>
  <c r="K628" i="5" s="1"/>
  <c r="J629" i="5"/>
  <c r="K629" i="5" s="1"/>
  <c r="J630" i="5"/>
  <c r="K630" i="5" s="1"/>
  <c r="J631" i="5"/>
  <c r="K631" i="5" s="1"/>
  <c r="J632" i="5"/>
  <c r="K632" i="5" s="1"/>
  <c r="J633" i="5"/>
  <c r="K633" i="5" s="1"/>
  <c r="J634" i="5"/>
  <c r="K634" i="5" s="1"/>
  <c r="J635" i="5"/>
  <c r="K635" i="5" s="1"/>
  <c r="J636" i="5"/>
  <c r="K636" i="5" s="1"/>
  <c r="J637" i="5"/>
  <c r="K637" i="5" s="1"/>
  <c r="J638" i="5"/>
  <c r="K638" i="5" s="1"/>
  <c r="J639" i="5"/>
  <c r="K639" i="5" s="1"/>
  <c r="J640" i="5"/>
  <c r="K640" i="5" s="1"/>
  <c r="J641" i="5"/>
  <c r="K641" i="5" s="1"/>
  <c r="J642" i="5"/>
  <c r="K642" i="5" s="1"/>
  <c r="J643" i="5"/>
  <c r="K643" i="5" s="1"/>
  <c r="J644" i="5"/>
  <c r="K644" i="5" s="1"/>
  <c r="J645" i="5"/>
  <c r="K645" i="5" s="1"/>
  <c r="J646" i="5"/>
  <c r="K646" i="5" s="1"/>
  <c r="J647" i="5"/>
  <c r="K647" i="5" s="1"/>
  <c r="J648" i="5"/>
  <c r="K648" i="5" s="1"/>
  <c r="J649" i="5"/>
  <c r="K649" i="5" s="1"/>
  <c r="J650" i="5"/>
  <c r="K650" i="5" s="1"/>
  <c r="J651" i="5"/>
  <c r="K651" i="5" s="1"/>
  <c r="J652" i="5"/>
  <c r="K652" i="5" s="1"/>
  <c r="J653" i="5"/>
  <c r="K653" i="5" s="1"/>
  <c r="J654" i="5"/>
  <c r="K654" i="5" s="1"/>
  <c r="J655" i="5"/>
  <c r="K655" i="5" s="1"/>
  <c r="J656" i="5"/>
  <c r="K656" i="5" s="1"/>
  <c r="J657" i="5"/>
  <c r="K657" i="5" s="1"/>
  <c r="J658" i="5"/>
  <c r="K658" i="5" s="1"/>
  <c r="J659" i="5"/>
  <c r="K659" i="5" s="1"/>
  <c r="J660" i="5"/>
  <c r="K660" i="5" s="1"/>
  <c r="J661" i="5"/>
  <c r="K661" i="5" s="1"/>
  <c r="J662" i="5"/>
  <c r="K662" i="5" s="1"/>
  <c r="J663" i="5"/>
  <c r="K663" i="5" s="1"/>
  <c r="J664" i="5"/>
  <c r="K664" i="5" s="1"/>
  <c r="J665" i="5"/>
  <c r="K665" i="5" s="1"/>
  <c r="J666" i="5"/>
  <c r="K666" i="5" s="1"/>
  <c r="J667" i="5"/>
  <c r="K667" i="5" s="1"/>
  <c r="J668" i="5"/>
  <c r="K668" i="5" s="1"/>
  <c r="J669" i="5"/>
  <c r="K669" i="5" s="1"/>
  <c r="J670" i="5"/>
  <c r="K670" i="5" s="1"/>
  <c r="J671" i="5"/>
  <c r="K671" i="5" s="1"/>
  <c r="J672" i="5"/>
  <c r="K672" i="5" s="1"/>
  <c r="J673" i="5"/>
  <c r="K673" i="5" s="1"/>
  <c r="J674" i="5"/>
  <c r="K674" i="5" s="1"/>
  <c r="J675" i="5"/>
  <c r="K675" i="5" s="1"/>
  <c r="J676" i="5"/>
  <c r="K676" i="5" s="1"/>
  <c r="J677" i="5"/>
  <c r="K677" i="5" s="1"/>
  <c r="J678" i="5"/>
  <c r="K678" i="5" s="1"/>
  <c r="J679" i="5"/>
  <c r="K679" i="5" s="1"/>
  <c r="J680" i="5"/>
  <c r="K680" i="5" s="1"/>
  <c r="J681" i="5"/>
  <c r="K681" i="5" s="1"/>
  <c r="J682" i="5"/>
  <c r="K682" i="5" s="1"/>
  <c r="J683" i="5"/>
  <c r="K683" i="5" s="1"/>
  <c r="J684" i="5"/>
  <c r="K684" i="5" s="1"/>
  <c r="J685" i="5"/>
  <c r="K685" i="5" s="1"/>
  <c r="J686" i="5"/>
  <c r="K686" i="5" s="1"/>
  <c r="J687" i="5"/>
  <c r="K687" i="5" s="1"/>
  <c r="J688" i="5"/>
  <c r="K688" i="5" s="1"/>
  <c r="J689" i="5"/>
  <c r="K689" i="5" s="1"/>
  <c r="J690" i="5"/>
  <c r="K690" i="5" s="1"/>
  <c r="J691" i="5"/>
  <c r="K691" i="5" s="1"/>
  <c r="J692" i="5"/>
  <c r="K692" i="5" s="1"/>
  <c r="J693" i="5"/>
  <c r="K693" i="5" s="1"/>
  <c r="J694" i="5"/>
  <c r="K694" i="5" s="1"/>
  <c r="J695" i="5"/>
  <c r="K695" i="5" s="1"/>
  <c r="J696" i="5"/>
  <c r="K696" i="5" s="1"/>
  <c r="J697" i="5"/>
  <c r="K697" i="5" s="1"/>
  <c r="J698" i="5"/>
  <c r="K698" i="5" s="1"/>
  <c r="J699" i="5"/>
  <c r="K699" i="5" s="1"/>
  <c r="J700" i="5"/>
  <c r="K700" i="5" s="1"/>
  <c r="J701" i="5"/>
  <c r="K701" i="5" s="1"/>
  <c r="J702" i="5"/>
  <c r="K702" i="5" s="1"/>
  <c r="J703" i="5"/>
  <c r="K703" i="5" s="1"/>
  <c r="J704" i="5"/>
  <c r="K704" i="5" s="1"/>
  <c r="J705" i="5"/>
  <c r="K705" i="5" s="1"/>
  <c r="J706" i="5"/>
  <c r="K706" i="5" s="1"/>
  <c r="J707" i="5"/>
  <c r="K707" i="5" s="1"/>
  <c r="J708" i="5"/>
  <c r="K708" i="5" s="1"/>
  <c r="J709" i="5"/>
  <c r="K709" i="5" s="1"/>
  <c r="J710" i="5"/>
  <c r="K710" i="5" s="1"/>
  <c r="J711" i="5"/>
  <c r="K711" i="5" s="1"/>
  <c r="J712" i="5"/>
  <c r="K712" i="5" s="1"/>
  <c r="J713" i="5"/>
  <c r="K713" i="5" s="1"/>
  <c r="J714" i="5"/>
  <c r="K714" i="5" s="1"/>
  <c r="J715" i="5"/>
  <c r="K715" i="5" s="1"/>
  <c r="J716" i="5"/>
  <c r="K716" i="5" s="1"/>
  <c r="J717" i="5"/>
  <c r="K717" i="5" s="1"/>
  <c r="J718" i="5"/>
  <c r="K718" i="5" s="1"/>
  <c r="J719" i="5"/>
  <c r="K719" i="5" s="1"/>
  <c r="J720" i="5"/>
  <c r="K720" i="5" s="1"/>
  <c r="J721" i="5"/>
  <c r="K721" i="5" s="1"/>
  <c r="J722" i="5"/>
  <c r="K722" i="5" s="1"/>
  <c r="J723" i="5"/>
  <c r="K723" i="5" s="1"/>
  <c r="J724" i="5"/>
  <c r="K724" i="5" s="1"/>
  <c r="J725" i="5"/>
  <c r="K725" i="5" s="1"/>
  <c r="J726" i="5"/>
  <c r="K726" i="5" s="1"/>
  <c r="J727" i="5"/>
  <c r="K727" i="5" s="1"/>
  <c r="J728" i="5"/>
  <c r="K728" i="5" s="1"/>
  <c r="J729" i="5"/>
  <c r="K729" i="5" s="1"/>
  <c r="J730" i="5"/>
  <c r="K730" i="5" s="1"/>
  <c r="J731" i="5"/>
  <c r="K731" i="5" s="1"/>
  <c r="J732" i="5"/>
  <c r="K732" i="5" s="1"/>
  <c r="J733" i="5"/>
  <c r="K733" i="5" s="1"/>
  <c r="J734" i="5"/>
  <c r="K734" i="5" s="1"/>
  <c r="J735" i="5"/>
  <c r="K735" i="5" s="1"/>
  <c r="J736" i="5"/>
  <c r="K736" i="5" s="1"/>
  <c r="J737" i="5"/>
  <c r="K737" i="5" s="1"/>
  <c r="J738" i="5"/>
  <c r="K738" i="5" s="1"/>
  <c r="J739" i="5"/>
  <c r="K739" i="5" s="1"/>
  <c r="J740" i="5"/>
  <c r="K740" i="5" s="1"/>
  <c r="J741" i="5"/>
  <c r="K741" i="5" s="1"/>
  <c r="J742" i="5"/>
  <c r="K742" i="5" s="1"/>
  <c r="J743" i="5"/>
  <c r="K743" i="5" s="1"/>
  <c r="J744" i="5"/>
  <c r="K744" i="5" s="1"/>
  <c r="J745" i="5"/>
  <c r="K745" i="5" s="1"/>
  <c r="J746" i="5"/>
  <c r="K746" i="5" s="1"/>
  <c r="J747" i="5"/>
  <c r="K747" i="5" s="1"/>
  <c r="J748" i="5"/>
  <c r="K748" i="5" s="1"/>
  <c r="J749" i="5"/>
  <c r="K749" i="5" s="1"/>
  <c r="J750" i="5"/>
  <c r="K750" i="5" s="1"/>
  <c r="J751" i="5"/>
  <c r="K751" i="5" s="1"/>
  <c r="J752" i="5"/>
  <c r="K752" i="5" s="1"/>
  <c r="J753" i="5"/>
  <c r="K753" i="5" s="1"/>
  <c r="J754" i="5"/>
  <c r="K754" i="5" s="1"/>
  <c r="J755" i="5"/>
  <c r="K755" i="5" s="1"/>
  <c r="J756" i="5"/>
  <c r="K756" i="5" s="1"/>
  <c r="J757" i="5"/>
  <c r="K757" i="5" s="1"/>
  <c r="J758" i="5"/>
  <c r="K758" i="5" s="1"/>
  <c r="J759" i="5"/>
  <c r="K759" i="5" s="1"/>
  <c r="J760" i="5"/>
  <c r="K760" i="5" s="1"/>
  <c r="J761" i="5"/>
  <c r="K761" i="5" s="1"/>
  <c r="J762" i="5"/>
  <c r="K762" i="5" s="1"/>
  <c r="J763" i="5"/>
  <c r="K763" i="5" s="1"/>
  <c r="J764" i="5"/>
  <c r="K764" i="5" s="1"/>
  <c r="J765" i="5"/>
  <c r="K765" i="5" s="1"/>
  <c r="J766" i="5"/>
  <c r="K766" i="5" s="1"/>
  <c r="J767" i="5"/>
  <c r="K767" i="5" s="1"/>
  <c r="J768" i="5"/>
  <c r="K768" i="5" s="1"/>
  <c r="J769" i="5"/>
  <c r="K769" i="5" s="1"/>
  <c r="J770" i="5"/>
  <c r="K770" i="5" s="1"/>
  <c r="J771" i="5"/>
  <c r="K771" i="5" s="1"/>
  <c r="J772" i="5"/>
  <c r="K772" i="5" s="1"/>
  <c r="J773" i="5"/>
  <c r="K773" i="5" s="1"/>
  <c r="J774" i="5"/>
  <c r="K774" i="5" s="1"/>
  <c r="J775" i="5"/>
  <c r="K775" i="5" s="1"/>
  <c r="J776" i="5"/>
  <c r="K776" i="5" s="1"/>
  <c r="J777" i="5"/>
  <c r="K777" i="5" s="1"/>
  <c r="J778" i="5"/>
  <c r="K778" i="5" s="1"/>
  <c r="J779" i="5"/>
  <c r="K779" i="5" s="1"/>
  <c r="J780" i="5"/>
  <c r="K780" i="5" s="1"/>
  <c r="J781" i="5"/>
  <c r="K781" i="5" s="1"/>
  <c r="J782" i="5"/>
  <c r="K782" i="5" s="1"/>
  <c r="J783" i="5"/>
  <c r="K783" i="5" s="1"/>
  <c r="J784" i="5"/>
  <c r="K784" i="5" s="1"/>
  <c r="J785" i="5"/>
  <c r="K785" i="5" s="1"/>
  <c r="J786" i="5"/>
  <c r="K786" i="5" s="1"/>
  <c r="J787" i="5"/>
  <c r="K787" i="5" s="1"/>
  <c r="J788" i="5"/>
  <c r="K788" i="5" s="1"/>
  <c r="J789" i="5"/>
  <c r="K789" i="5" s="1"/>
  <c r="J790" i="5"/>
  <c r="K790" i="5" s="1"/>
  <c r="J791" i="5"/>
  <c r="K791" i="5" s="1"/>
  <c r="J792" i="5"/>
  <c r="K792" i="5" s="1"/>
  <c r="J793" i="5"/>
  <c r="K793" i="5" s="1"/>
  <c r="J794" i="5"/>
  <c r="K794" i="5" s="1"/>
  <c r="J795" i="5"/>
  <c r="K795" i="5" s="1"/>
  <c r="J796" i="5"/>
  <c r="K796" i="5" s="1"/>
  <c r="J797" i="5"/>
  <c r="K797" i="5" s="1"/>
  <c r="J798" i="5"/>
  <c r="K798" i="5" s="1"/>
  <c r="J799" i="5"/>
  <c r="K799" i="5" s="1"/>
  <c r="J800" i="5"/>
  <c r="K800" i="5" s="1"/>
  <c r="J801" i="5"/>
  <c r="K801" i="5" s="1"/>
  <c r="J802" i="5"/>
  <c r="K802" i="5" s="1"/>
  <c r="J803" i="5"/>
  <c r="K803" i="5" s="1"/>
  <c r="J804" i="5"/>
  <c r="K804" i="5" s="1"/>
  <c r="J805" i="5"/>
  <c r="K805" i="5" s="1"/>
  <c r="J806" i="5"/>
  <c r="K806" i="5" s="1"/>
  <c r="J807" i="5"/>
  <c r="K807" i="5" s="1"/>
  <c r="J808" i="5"/>
  <c r="K808" i="5" s="1"/>
  <c r="J809" i="5"/>
  <c r="K809" i="5" s="1"/>
  <c r="J810" i="5"/>
  <c r="K810" i="5" s="1"/>
  <c r="J811" i="5"/>
  <c r="K811" i="5" s="1"/>
  <c r="J812" i="5"/>
  <c r="K812" i="5" s="1"/>
  <c r="J813" i="5"/>
  <c r="K813" i="5" s="1"/>
  <c r="J814" i="5"/>
  <c r="K814" i="5" s="1"/>
  <c r="J815" i="5"/>
  <c r="K815" i="5" s="1"/>
  <c r="J816" i="5"/>
  <c r="K816" i="5" s="1"/>
  <c r="J817" i="5"/>
  <c r="K817" i="5" s="1"/>
  <c r="J818" i="5"/>
  <c r="K818" i="5" s="1"/>
  <c r="J819" i="5"/>
  <c r="K819" i="5" s="1"/>
  <c r="J820" i="5"/>
  <c r="K820" i="5" s="1"/>
  <c r="J821" i="5"/>
  <c r="K821" i="5" s="1"/>
  <c r="J822" i="5"/>
  <c r="K822" i="5" s="1"/>
  <c r="J823" i="5"/>
  <c r="K823" i="5" s="1"/>
  <c r="J824" i="5"/>
  <c r="K824" i="5" s="1"/>
  <c r="J825" i="5"/>
  <c r="K825" i="5" s="1"/>
  <c r="J826" i="5"/>
  <c r="K826" i="5" s="1"/>
  <c r="J827" i="5"/>
  <c r="K827" i="5" s="1"/>
  <c r="J828" i="5"/>
  <c r="K828" i="5" s="1"/>
  <c r="J829" i="5"/>
  <c r="K829" i="5" s="1"/>
  <c r="J830" i="5"/>
  <c r="K830" i="5" s="1"/>
  <c r="J831" i="5"/>
  <c r="K831" i="5" s="1"/>
  <c r="J832" i="5"/>
  <c r="K832" i="5" s="1"/>
  <c r="J833" i="5"/>
  <c r="K833" i="5" s="1"/>
  <c r="J834" i="5"/>
  <c r="K834" i="5" s="1"/>
  <c r="J835" i="5"/>
  <c r="K835" i="5" s="1"/>
  <c r="J836" i="5"/>
  <c r="K836" i="5" s="1"/>
  <c r="J837" i="5"/>
  <c r="K837" i="5" s="1"/>
  <c r="J838" i="5"/>
  <c r="K838" i="5" s="1"/>
  <c r="J839" i="5"/>
  <c r="K839" i="5" s="1"/>
  <c r="J840" i="5"/>
  <c r="K840" i="5" s="1"/>
  <c r="J841" i="5"/>
  <c r="K841" i="5" s="1"/>
  <c r="J842" i="5"/>
  <c r="K842" i="5" s="1"/>
  <c r="J843" i="5"/>
  <c r="K843" i="5" s="1"/>
  <c r="J844" i="5"/>
  <c r="K844" i="5" s="1"/>
  <c r="J845" i="5"/>
  <c r="K845" i="5" s="1"/>
  <c r="J846" i="5"/>
  <c r="K846" i="5" s="1"/>
  <c r="J847" i="5"/>
  <c r="K847" i="5" s="1"/>
  <c r="J248" i="5"/>
  <c r="K248" i="5" s="1"/>
  <c r="J249" i="5"/>
  <c r="K249" i="5" s="1"/>
  <c r="J250" i="5"/>
  <c r="K250" i="5" s="1"/>
  <c r="J251" i="5"/>
  <c r="K251" i="5" s="1"/>
  <c r="J252" i="5"/>
  <c r="K252" i="5" s="1"/>
  <c r="J253" i="5"/>
  <c r="K253" i="5" s="1"/>
  <c r="J254" i="5"/>
  <c r="K254" i="5" s="1"/>
  <c r="J255" i="5"/>
  <c r="K255" i="5" s="1"/>
  <c r="J256" i="5"/>
  <c r="K256" i="5" s="1"/>
  <c r="J257" i="5"/>
  <c r="K257" i="5" s="1"/>
  <c r="J258" i="5"/>
  <c r="K258" i="5" s="1"/>
  <c r="J259" i="5"/>
  <c r="K259" i="5" s="1"/>
  <c r="J260" i="5"/>
  <c r="K260" i="5" s="1"/>
  <c r="J261" i="5"/>
  <c r="K261" i="5" s="1"/>
  <c r="J262" i="5"/>
  <c r="K262" i="5" s="1"/>
  <c r="J263" i="5"/>
  <c r="K263" i="5" s="1"/>
  <c r="J264" i="5"/>
  <c r="K264" i="5" s="1"/>
  <c r="J265" i="5"/>
  <c r="K265" i="5" s="1"/>
  <c r="J266" i="5"/>
  <c r="K266" i="5" s="1"/>
  <c r="J267" i="5"/>
  <c r="K267" i="5" s="1"/>
  <c r="J268" i="5"/>
  <c r="K268" i="5" s="1"/>
  <c r="J269" i="5"/>
  <c r="K269" i="5" s="1"/>
  <c r="J270" i="5"/>
  <c r="K270" i="5" s="1"/>
  <c r="J271" i="5"/>
  <c r="K271" i="5" s="1"/>
  <c r="J272" i="5"/>
  <c r="K272" i="5" s="1"/>
  <c r="J273" i="5"/>
  <c r="K273" i="5" s="1"/>
  <c r="J274" i="5"/>
  <c r="K274" i="5" s="1"/>
  <c r="J275" i="5"/>
  <c r="K275" i="5" s="1"/>
  <c r="J276" i="5"/>
  <c r="K276" i="5" s="1"/>
  <c r="J277" i="5"/>
  <c r="K277" i="5" s="1"/>
  <c r="J278" i="5"/>
  <c r="K278" i="5" s="1"/>
  <c r="J279" i="5"/>
  <c r="K279" i="5" s="1"/>
  <c r="J280" i="5"/>
  <c r="K280" i="5" s="1"/>
  <c r="J281" i="5"/>
  <c r="K281" i="5" s="1"/>
  <c r="J282" i="5"/>
  <c r="K282" i="5" s="1"/>
  <c r="J283" i="5"/>
  <c r="K283" i="5" s="1"/>
  <c r="J284" i="5"/>
  <c r="K284" i="5" s="1"/>
  <c r="J285" i="5"/>
  <c r="K285" i="5" s="1"/>
  <c r="J286" i="5"/>
  <c r="K286" i="5" s="1"/>
  <c r="J287" i="5"/>
  <c r="K287" i="5" s="1"/>
  <c r="J288" i="5"/>
  <c r="K288" i="5" s="1"/>
  <c r="J289" i="5"/>
  <c r="K289" i="5" s="1"/>
  <c r="J290" i="5"/>
  <c r="K290" i="5" s="1"/>
  <c r="J291" i="5"/>
  <c r="K291" i="5" s="1"/>
  <c r="J292" i="5"/>
  <c r="K292" i="5" s="1"/>
  <c r="J293" i="5"/>
  <c r="K293" i="5" s="1"/>
  <c r="J294" i="5"/>
  <c r="K294" i="5" s="1"/>
  <c r="J295" i="5"/>
  <c r="K295" i="5" s="1"/>
  <c r="J296" i="5"/>
  <c r="K296" i="5" s="1"/>
  <c r="J297" i="5"/>
  <c r="K297" i="5" s="1"/>
  <c r="J298" i="5"/>
  <c r="K298" i="5" s="1"/>
  <c r="J299" i="5"/>
  <c r="K299" i="5" s="1"/>
  <c r="J300" i="5"/>
  <c r="K300" i="5" s="1"/>
  <c r="J301" i="5"/>
  <c r="K301" i="5" s="1"/>
  <c r="J302" i="5"/>
  <c r="K302" i="5" s="1"/>
  <c r="J303" i="5"/>
  <c r="K303" i="5" s="1"/>
  <c r="J304" i="5"/>
  <c r="K304" i="5" s="1"/>
  <c r="J305" i="5"/>
  <c r="K305" i="5" s="1"/>
  <c r="J306" i="5"/>
  <c r="K306" i="5" s="1"/>
  <c r="J307" i="5"/>
  <c r="K307" i="5" s="1"/>
  <c r="J308" i="5"/>
  <c r="K308" i="5" s="1"/>
  <c r="J309" i="5"/>
  <c r="K309" i="5" s="1"/>
  <c r="J310" i="5"/>
  <c r="K310" i="5" s="1"/>
  <c r="J311" i="5"/>
  <c r="K311" i="5" s="1"/>
  <c r="J312" i="5"/>
  <c r="K312" i="5" s="1"/>
  <c r="J313" i="5"/>
  <c r="K313" i="5" s="1"/>
  <c r="J314" i="5"/>
  <c r="K314" i="5" s="1"/>
  <c r="J315" i="5"/>
  <c r="K315" i="5" s="1"/>
  <c r="J316" i="5"/>
  <c r="K316" i="5" s="1"/>
  <c r="J317" i="5"/>
  <c r="K317" i="5" s="1"/>
  <c r="J318" i="5"/>
  <c r="K318" i="5" s="1"/>
  <c r="J319" i="5"/>
  <c r="K319" i="5" s="1"/>
  <c r="J320" i="5"/>
  <c r="K320" i="5" s="1"/>
  <c r="J321" i="5"/>
  <c r="K321" i="5" s="1"/>
  <c r="J322" i="5"/>
  <c r="K322" i="5" s="1"/>
  <c r="J323" i="5"/>
  <c r="K323" i="5" s="1"/>
  <c r="J324" i="5"/>
  <c r="K324" i="5" s="1"/>
  <c r="J325" i="5"/>
  <c r="K325" i="5" s="1"/>
  <c r="J326" i="5"/>
  <c r="K326" i="5" s="1"/>
  <c r="J327" i="5"/>
  <c r="K327" i="5" s="1"/>
  <c r="J328" i="5"/>
  <c r="K328" i="5" s="1"/>
  <c r="J329" i="5"/>
  <c r="K329" i="5" s="1"/>
  <c r="J330" i="5"/>
  <c r="K330" i="5" s="1"/>
  <c r="J331" i="5"/>
  <c r="K331" i="5" s="1"/>
  <c r="J332" i="5"/>
  <c r="K332" i="5" s="1"/>
  <c r="J333" i="5"/>
  <c r="K333" i="5" s="1"/>
  <c r="J334" i="5"/>
  <c r="K334" i="5" s="1"/>
  <c r="J335" i="5"/>
  <c r="K335" i="5" s="1"/>
  <c r="J336" i="5"/>
  <c r="K336" i="5" s="1"/>
  <c r="J337" i="5"/>
  <c r="K337" i="5" s="1"/>
  <c r="J338" i="5"/>
  <c r="K338" i="5" s="1"/>
  <c r="J339" i="5"/>
  <c r="K339" i="5" s="1"/>
  <c r="J340" i="5"/>
  <c r="K340" i="5" s="1"/>
  <c r="J341" i="5"/>
  <c r="K341" i="5" s="1"/>
  <c r="J342" i="5"/>
  <c r="K342" i="5" s="1"/>
  <c r="J343" i="5"/>
  <c r="K343" i="5" s="1"/>
  <c r="J344" i="5"/>
  <c r="K344" i="5" s="1"/>
  <c r="J345" i="5"/>
  <c r="K345" i="5" s="1"/>
  <c r="J346" i="5"/>
  <c r="K346" i="5" s="1"/>
  <c r="J347" i="5"/>
  <c r="K347" i="5" s="1"/>
  <c r="J348" i="5"/>
  <c r="K348" i="5" s="1"/>
  <c r="J349" i="5"/>
  <c r="K349" i="5" s="1"/>
  <c r="J350" i="5"/>
  <c r="K350" i="5" s="1"/>
  <c r="J351" i="5"/>
  <c r="K351" i="5" s="1"/>
  <c r="J352" i="5"/>
  <c r="K352" i="5" s="1"/>
  <c r="J353" i="5"/>
  <c r="K353" i="5" s="1"/>
  <c r="J354" i="5"/>
  <c r="K354" i="5" s="1"/>
  <c r="J355" i="5"/>
  <c r="K355" i="5" s="1"/>
  <c r="J356" i="5"/>
  <c r="K356" i="5" s="1"/>
  <c r="J357" i="5"/>
  <c r="K357" i="5" s="1"/>
  <c r="J358" i="5"/>
  <c r="K358" i="5" s="1"/>
  <c r="J359" i="5"/>
  <c r="K359" i="5" s="1"/>
  <c r="J360" i="5"/>
  <c r="K360" i="5" s="1"/>
  <c r="J361" i="5"/>
  <c r="K361" i="5" s="1"/>
  <c r="J362" i="5"/>
  <c r="K362" i="5" s="1"/>
  <c r="J363" i="5"/>
  <c r="K363" i="5" s="1"/>
  <c r="J364" i="5"/>
  <c r="K364" i="5" s="1"/>
  <c r="J365" i="5"/>
  <c r="K365" i="5" s="1"/>
  <c r="J366" i="5"/>
  <c r="K366" i="5" s="1"/>
  <c r="J367" i="5"/>
  <c r="K367" i="5" s="1"/>
  <c r="J368" i="5"/>
  <c r="K368" i="5" s="1"/>
  <c r="J369" i="5"/>
  <c r="K369" i="5" s="1"/>
  <c r="J370" i="5"/>
  <c r="K370" i="5" s="1"/>
  <c r="J371" i="5"/>
  <c r="K371" i="5" s="1"/>
  <c r="J372" i="5"/>
  <c r="K372" i="5" s="1"/>
  <c r="J373" i="5"/>
  <c r="K373" i="5" s="1"/>
  <c r="J374" i="5"/>
  <c r="K374" i="5" s="1"/>
  <c r="J375" i="5"/>
  <c r="K375" i="5" s="1"/>
  <c r="J376" i="5"/>
  <c r="K376" i="5" s="1"/>
  <c r="J377" i="5"/>
  <c r="K377" i="5" s="1"/>
  <c r="J378" i="5"/>
  <c r="K378" i="5" s="1"/>
  <c r="J379" i="5"/>
  <c r="K379" i="5" s="1"/>
  <c r="J380" i="5"/>
  <c r="K380" i="5" s="1"/>
  <c r="J381" i="5"/>
  <c r="K381" i="5" s="1"/>
  <c r="J382" i="5"/>
  <c r="K382" i="5" s="1"/>
  <c r="J383" i="5"/>
  <c r="K383" i="5" s="1"/>
  <c r="J384" i="5"/>
  <c r="K384" i="5" s="1"/>
  <c r="J385" i="5"/>
  <c r="K385" i="5" s="1"/>
  <c r="J386" i="5"/>
  <c r="K386" i="5" s="1"/>
  <c r="J387" i="5"/>
  <c r="K387" i="5" s="1"/>
  <c r="J388" i="5"/>
  <c r="K388" i="5" s="1"/>
  <c r="J389" i="5"/>
  <c r="K389" i="5" s="1"/>
  <c r="J390" i="5"/>
  <c r="K390" i="5" s="1"/>
  <c r="J391" i="5"/>
  <c r="K391" i="5" s="1"/>
  <c r="J392" i="5"/>
  <c r="K392" i="5" s="1"/>
  <c r="J393" i="5"/>
  <c r="K393" i="5" s="1"/>
  <c r="J394" i="5"/>
  <c r="K394" i="5" s="1"/>
  <c r="J395" i="5"/>
  <c r="K395" i="5" s="1"/>
  <c r="J396" i="5"/>
  <c r="K396" i="5" s="1"/>
  <c r="J397" i="5"/>
  <c r="K397" i="5" s="1"/>
  <c r="J398" i="5"/>
  <c r="K398" i="5" s="1"/>
  <c r="J399" i="5"/>
  <c r="K399" i="5" s="1"/>
  <c r="J400" i="5"/>
  <c r="K400" i="5" s="1"/>
  <c r="J401" i="5"/>
  <c r="K401" i="5" s="1"/>
  <c r="J402" i="5"/>
  <c r="K402" i="5" s="1"/>
  <c r="J403" i="5"/>
  <c r="K403" i="5" s="1"/>
  <c r="J404" i="5"/>
  <c r="K404" i="5" s="1"/>
  <c r="J405" i="5"/>
  <c r="K405" i="5" s="1"/>
  <c r="J406" i="5"/>
  <c r="K406" i="5" s="1"/>
  <c r="J407" i="5"/>
  <c r="K407" i="5" s="1"/>
  <c r="J408" i="5"/>
  <c r="K408" i="5" s="1"/>
  <c r="J409" i="5"/>
  <c r="K409" i="5" s="1"/>
  <c r="J410" i="5"/>
  <c r="K410" i="5" s="1"/>
  <c r="J411" i="5"/>
  <c r="K411" i="5" s="1"/>
  <c r="J412" i="5"/>
  <c r="K412" i="5" s="1"/>
  <c r="J413" i="5"/>
  <c r="K413" i="5" s="1"/>
  <c r="J414" i="5"/>
  <c r="K414" i="5" s="1"/>
  <c r="J415" i="5"/>
  <c r="K415" i="5" s="1"/>
  <c r="J416" i="5"/>
  <c r="K416" i="5" s="1"/>
  <c r="J417" i="5"/>
  <c r="K417" i="5" s="1"/>
  <c r="J418" i="5"/>
  <c r="K418" i="5" s="1"/>
  <c r="J419" i="5"/>
  <c r="K419" i="5" s="1"/>
  <c r="J420" i="5"/>
  <c r="K420" i="5" s="1"/>
  <c r="J421" i="5"/>
  <c r="K421" i="5" s="1"/>
  <c r="J422" i="5"/>
  <c r="K422" i="5" s="1"/>
  <c r="J423" i="5"/>
  <c r="K423" i="5" s="1"/>
  <c r="J424" i="5"/>
  <c r="K424" i="5" s="1"/>
  <c r="J425" i="5"/>
  <c r="K425" i="5" s="1"/>
  <c r="J426" i="5"/>
  <c r="K426" i="5" s="1"/>
  <c r="J427" i="5"/>
  <c r="K427" i="5" s="1"/>
  <c r="J428" i="5"/>
  <c r="K428" i="5" s="1"/>
  <c r="J429" i="5"/>
  <c r="K429" i="5" s="1"/>
  <c r="J430" i="5"/>
  <c r="K430" i="5" s="1"/>
  <c r="J431" i="5"/>
  <c r="K431" i="5" s="1"/>
  <c r="J432" i="5"/>
  <c r="K432" i="5" s="1"/>
  <c r="J433" i="5"/>
  <c r="K433" i="5" s="1"/>
  <c r="J434" i="5"/>
  <c r="K434" i="5" s="1"/>
  <c r="J435" i="5"/>
  <c r="K435" i="5" s="1"/>
  <c r="J436" i="5"/>
  <c r="K436" i="5" s="1"/>
  <c r="J437" i="5"/>
  <c r="K437" i="5" s="1"/>
  <c r="J438" i="5"/>
  <c r="K438" i="5" s="1"/>
  <c r="J439" i="5"/>
  <c r="K439" i="5" s="1"/>
  <c r="J440" i="5"/>
  <c r="K440" i="5" s="1"/>
  <c r="J441" i="5"/>
  <c r="K441" i="5" s="1"/>
  <c r="J442" i="5"/>
  <c r="K442" i="5" s="1"/>
  <c r="J443" i="5"/>
  <c r="K443" i="5" s="1"/>
  <c r="J444" i="5"/>
  <c r="K444" i="5" s="1"/>
  <c r="J445" i="5"/>
  <c r="K445" i="5" s="1"/>
  <c r="J446" i="5"/>
  <c r="K446" i="5" s="1"/>
  <c r="J447" i="5"/>
  <c r="K447" i="5" s="1"/>
  <c r="J448" i="5"/>
  <c r="K448" i="5" s="1"/>
  <c r="J449" i="5"/>
  <c r="K449" i="5" s="1"/>
  <c r="J450" i="5"/>
  <c r="K450" i="5" s="1"/>
  <c r="J451" i="5"/>
  <c r="K451" i="5" s="1"/>
  <c r="J452" i="5"/>
  <c r="K452" i="5" s="1"/>
  <c r="J453" i="5"/>
  <c r="K453" i="5" s="1"/>
  <c r="J454" i="5"/>
  <c r="K454" i="5" s="1"/>
  <c r="J455" i="5"/>
  <c r="K455" i="5" s="1"/>
  <c r="J456" i="5"/>
  <c r="K456" i="5" s="1"/>
  <c r="J457" i="5"/>
  <c r="K457" i="5" s="1"/>
  <c r="J458" i="5"/>
  <c r="K458" i="5" s="1"/>
  <c r="J459" i="5"/>
  <c r="K459" i="5" s="1"/>
  <c r="J460" i="5"/>
  <c r="K460" i="5" s="1"/>
  <c r="J461" i="5"/>
  <c r="K461" i="5" s="1"/>
  <c r="J462" i="5"/>
  <c r="K462" i="5" s="1"/>
  <c r="J463" i="5"/>
  <c r="K463" i="5" s="1"/>
  <c r="J464" i="5"/>
  <c r="K464" i="5" s="1"/>
  <c r="J465" i="5"/>
  <c r="K465" i="5" s="1"/>
  <c r="J466" i="5"/>
  <c r="K466" i="5" s="1"/>
  <c r="J467" i="5"/>
  <c r="K467" i="5" s="1"/>
  <c r="J468" i="5"/>
  <c r="K468" i="5" s="1"/>
  <c r="J469" i="5"/>
  <c r="K469" i="5" s="1"/>
  <c r="J470" i="5"/>
  <c r="K470" i="5" s="1"/>
  <c r="J471" i="5"/>
  <c r="K471" i="5" s="1"/>
  <c r="J472" i="5"/>
  <c r="K472" i="5" s="1"/>
  <c r="J473" i="5"/>
  <c r="K473" i="5" s="1"/>
  <c r="J474" i="5"/>
  <c r="K474" i="5" s="1"/>
  <c r="J475" i="5"/>
  <c r="K475" i="5" s="1"/>
  <c r="J476" i="5"/>
  <c r="K476" i="5" s="1"/>
  <c r="J477" i="5"/>
  <c r="K477" i="5" s="1"/>
  <c r="J478" i="5"/>
  <c r="K478" i="5" s="1"/>
  <c r="J479" i="5"/>
  <c r="K479" i="5" s="1"/>
  <c r="J480" i="5"/>
  <c r="K480" i="5" s="1"/>
  <c r="J481" i="5"/>
  <c r="K481" i="5" s="1"/>
  <c r="J482" i="5"/>
  <c r="K482" i="5" s="1"/>
  <c r="J483" i="5"/>
  <c r="K483" i="5" s="1"/>
  <c r="J484" i="5"/>
  <c r="K484" i="5" s="1"/>
  <c r="J485" i="5"/>
  <c r="K485" i="5" s="1"/>
  <c r="J486" i="5"/>
  <c r="K486" i="5" s="1"/>
  <c r="J487" i="5"/>
  <c r="K487" i="5" s="1"/>
  <c r="J488" i="5"/>
  <c r="K488" i="5" s="1"/>
  <c r="J489" i="5"/>
  <c r="K489" i="5" s="1"/>
  <c r="J490" i="5"/>
  <c r="K490" i="5" s="1"/>
  <c r="J491" i="5"/>
  <c r="K491" i="5" s="1"/>
  <c r="J492" i="5"/>
  <c r="K492" i="5" s="1"/>
  <c r="J493" i="5"/>
  <c r="K493" i="5" s="1"/>
  <c r="J494" i="5"/>
  <c r="K494" i="5" s="1"/>
  <c r="J495" i="5"/>
  <c r="K495" i="5" s="1"/>
  <c r="J496" i="5"/>
  <c r="K496" i="5" s="1"/>
  <c r="J497" i="5"/>
  <c r="K497" i="5" s="1"/>
  <c r="J498" i="5"/>
  <c r="K498" i="5" s="1"/>
  <c r="J499" i="5"/>
  <c r="K499" i="5" s="1"/>
  <c r="J500" i="5"/>
  <c r="K500" i="5" s="1"/>
  <c r="B60" i="3"/>
  <c r="B59" i="3"/>
  <c r="B57" i="3"/>
  <c r="B56" i="3"/>
  <c r="A53" i="3"/>
  <c r="G23" i="5" l="1"/>
  <c r="G55" i="5"/>
  <c r="G87" i="5"/>
  <c r="G119" i="5"/>
  <c r="G151" i="5"/>
  <c r="G183" i="5"/>
  <c r="G215" i="5"/>
  <c r="G247" i="5"/>
  <c r="G279" i="5"/>
  <c r="G311" i="5"/>
  <c r="G327" i="5"/>
  <c r="G20" i="5"/>
  <c r="G52" i="5"/>
  <c r="G100" i="5"/>
  <c r="G415" i="5"/>
  <c r="G11" i="5"/>
  <c r="G27" i="5"/>
  <c r="G43" i="5"/>
  <c r="G59" i="5"/>
  <c r="G75" i="5"/>
  <c r="G91" i="5"/>
  <c r="G107" i="5"/>
  <c r="G123" i="5"/>
  <c r="G139" i="5"/>
  <c r="G155" i="5"/>
  <c r="G171" i="5"/>
  <c r="G187" i="5"/>
  <c r="G203" i="5"/>
  <c r="G219" i="5"/>
  <c r="G235" i="5"/>
  <c r="G251" i="5"/>
  <c r="G267" i="5"/>
  <c r="G283" i="5"/>
  <c r="G299" i="5"/>
  <c r="G315" i="5"/>
  <c r="G331" i="5"/>
  <c r="G347" i="5"/>
  <c r="G24" i="5"/>
  <c r="G40" i="5"/>
  <c r="G56" i="5"/>
  <c r="G72" i="5"/>
  <c r="G88" i="5"/>
  <c r="G104" i="5"/>
  <c r="G120" i="5"/>
  <c r="G136" i="5"/>
  <c r="G152" i="5"/>
  <c r="G168" i="5"/>
  <c r="G184" i="5"/>
  <c r="G200" i="5"/>
  <c r="G355" i="5"/>
  <c r="G371" i="5"/>
  <c r="G387" i="5"/>
  <c r="G403" i="5"/>
  <c r="G419" i="5"/>
  <c r="G435" i="5"/>
  <c r="G451" i="5"/>
  <c r="G467" i="5"/>
  <c r="G483" i="5"/>
  <c r="G499" i="5"/>
  <c r="G515" i="5"/>
  <c r="G531" i="5"/>
  <c r="G547" i="5"/>
  <c r="G563" i="5"/>
  <c r="G579" i="5"/>
  <c r="G595" i="5"/>
  <c r="G611" i="5"/>
  <c r="G627" i="5"/>
  <c r="G643" i="5"/>
  <c r="G220" i="5"/>
  <c r="G236" i="5"/>
  <c r="G252" i="5"/>
  <c r="G268" i="5"/>
  <c r="G284" i="5"/>
  <c r="G300" i="5"/>
  <c r="G316" i="5"/>
  <c r="G332" i="5"/>
  <c r="G348" i="5"/>
  <c r="G364" i="5"/>
  <c r="G380" i="5"/>
  <c r="G396" i="5"/>
  <c r="G412" i="5"/>
  <c r="G428" i="5"/>
  <c r="G444" i="5"/>
  <c r="G460" i="5"/>
  <c r="G476" i="5"/>
  <c r="G492" i="5"/>
  <c r="G508" i="5"/>
  <c r="G524" i="5"/>
  <c r="G540" i="5"/>
  <c r="G13" i="5"/>
  <c r="G29" i="5"/>
  <c r="G45" i="5"/>
  <c r="G61" i="5"/>
  <c r="G77" i="5"/>
  <c r="G93" i="5"/>
  <c r="G109" i="5"/>
  <c r="G125" i="5"/>
  <c r="G141" i="5"/>
  <c r="G157" i="5"/>
  <c r="G173" i="5"/>
  <c r="G189" i="5"/>
  <c r="G205" i="5"/>
  <c r="G221" i="5"/>
  <c r="G237" i="5"/>
  <c r="G253" i="5"/>
  <c r="G269" i="5"/>
  <c r="G285" i="5"/>
  <c r="G301" i="5"/>
  <c r="G317" i="5"/>
  <c r="G333" i="5"/>
  <c r="G10" i="5"/>
  <c r="G26" i="5"/>
  <c r="G42" i="5"/>
  <c r="G58" i="5"/>
  <c r="G74" i="5"/>
  <c r="G90" i="5"/>
  <c r="G106" i="5"/>
  <c r="G122" i="5"/>
  <c r="G138" i="5"/>
  <c r="G154" i="5"/>
  <c r="G170" i="5"/>
  <c r="G186" i="5"/>
  <c r="G202" i="5"/>
  <c r="G218" i="5"/>
  <c r="G234" i="5"/>
  <c r="G250" i="5"/>
  <c r="G266" i="5"/>
  <c r="G282" i="5"/>
  <c r="G298" i="5"/>
  <c r="G314" i="5"/>
  <c r="G651" i="5"/>
  <c r="G667" i="5"/>
  <c r="G683" i="5"/>
  <c r="G699" i="5"/>
  <c r="G715" i="5"/>
  <c r="G731" i="5"/>
  <c r="G747" i="5"/>
  <c r="G763" i="5"/>
  <c r="G779" i="5"/>
  <c r="G795" i="5"/>
  <c r="G811" i="5"/>
  <c r="G827" i="5"/>
  <c r="G843" i="5"/>
  <c r="G560" i="5"/>
  <c r="G576" i="5"/>
  <c r="G592" i="5"/>
  <c r="G608" i="5"/>
  <c r="G624" i="5"/>
  <c r="G640" i="5"/>
  <c r="G656" i="5"/>
  <c r="G672" i="5"/>
  <c r="G688" i="5"/>
  <c r="G704" i="5"/>
  <c r="G720" i="5"/>
  <c r="G736" i="5"/>
  <c r="G752" i="5"/>
  <c r="G768" i="5"/>
  <c r="G784" i="5"/>
  <c r="G800" i="5"/>
  <c r="G816" i="5"/>
  <c r="G832" i="5"/>
  <c r="G8" i="5"/>
  <c r="G361" i="5"/>
  <c r="G377" i="5"/>
  <c r="G393" i="5"/>
  <c r="G409" i="5"/>
  <c r="G425" i="5"/>
  <c r="G441" i="5"/>
  <c r="G457" i="5"/>
  <c r="G473" i="5"/>
  <c r="G489" i="5"/>
  <c r="G505" i="5"/>
  <c r="G521" i="5"/>
  <c r="G537" i="5"/>
  <c r="G553" i="5"/>
  <c r="G569" i="5"/>
  <c r="G585" i="5"/>
  <c r="G601" i="5"/>
  <c r="G617" i="5"/>
  <c r="G633" i="5"/>
  <c r="G649" i="5"/>
  <c r="G665" i="5"/>
  <c r="G681" i="5"/>
  <c r="G697" i="5"/>
  <c r="G713" i="5"/>
  <c r="G729" i="5"/>
  <c r="G745" i="5"/>
  <c r="G761" i="5"/>
  <c r="G777" i="5"/>
  <c r="G793" i="5"/>
  <c r="G809" i="5"/>
  <c r="G825" i="5"/>
  <c r="G841" i="5"/>
  <c r="G338" i="5"/>
  <c r="G354" i="5"/>
  <c r="G370" i="5"/>
  <c r="G386" i="5"/>
  <c r="G402" i="5"/>
  <c r="G418" i="5"/>
  <c r="G434" i="5"/>
  <c r="G450" i="5"/>
  <c r="G466" i="5"/>
  <c r="G482" i="5"/>
  <c r="G498" i="5"/>
  <c r="G514" i="5"/>
  <c r="G530" i="5"/>
  <c r="G546" i="5"/>
  <c r="G562" i="5"/>
  <c r="G578" i="5"/>
  <c r="G594" i="5"/>
  <c r="G610" i="5"/>
  <c r="G626" i="5"/>
  <c r="G642" i="5"/>
  <c r="G658" i="5"/>
  <c r="G674" i="5"/>
  <c r="G690" i="5"/>
  <c r="G706" i="5"/>
  <c r="G722" i="5"/>
  <c r="G738" i="5"/>
  <c r="G754" i="5"/>
  <c r="G770" i="5"/>
  <c r="G786" i="5"/>
  <c r="G802" i="5"/>
  <c r="G818" i="5"/>
  <c r="G834" i="5"/>
  <c r="G15" i="5"/>
  <c r="G31" i="5"/>
  <c r="G47" i="5"/>
  <c r="G63" i="5"/>
  <c r="G79" i="5"/>
  <c r="G95" i="5"/>
  <c r="G111" i="5"/>
  <c r="G127" i="5"/>
  <c r="G143" i="5"/>
  <c r="G159" i="5"/>
  <c r="G175" i="5"/>
  <c r="G191" i="5"/>
  <c r="G207" i="5"/>
  <c r="G223" i="5"/>
  <c r="G239" i="5"/>
  <c r="G255" i="5"/>
  <c r="G271" i="5"/>
  <c r="G287" i="5"/>
  <c r="G303" i="5"/>
  <c r="G319" i="5"/>
  <c r="G335" i="5"/>
  <c r="G12" i="5"/>
  <c r="G28" i="5"/>
  <c r="G44" i="5"/>
  <c r="G60" i="5"/>
  <c r="G76" i="5"/>
  <c r="G92" i="5"/>
  <c r="G108" i="5"/>
  <c r="G124" i="5"/>
  <c r="G140" i="5"/>
  <c r="G156" i="5"/>
  <c r="G172" i="5"/>
  <c r="G188" i="5"/>
  <c r="G204" i="5"/>
  <c r="G359" i="5"/>
  <c r="G375" i="5"/>
  <c r="G391" i="5"/>
  <c r="G407" i="5"/>
  <c r="G423" i="5"/>
  <c r="G439" i="5"/>
  <c r="G455" i="5"/>
  <c r="G471" i="5"/>
  <c r="G487" i="5"/>
  <c r="G503" i="5"/>
  <c r="G519" i="5"/>
  <c r="G535" i="5"/>
  <c r="G551" i="5"/>
  <c r="G567" i="5"/>
  <c r="G583" i="5"/>
  <c r="G599" i="5"/>
  <c r="G615" i="5"/>
  <c r="G631" i="5"/>
  <c r="G647" i="5"/>
  <c r="G224" i="5"/>
  <c r="G240" i="5"/>
  <c r="G256" i="5"/>
  <c r="G272" i="5"/>
  <c r="G288" i="5"/>
  <c r="G304" i="5"/>
  <c r="G320" i="5"/>
  <c r="G336" i="5"/>
  <c r="G352" i="5"/>
  <c r="G368" i="5"/>
  <c r="G384" i="5"/>
  <c r="G400" i="5"/>
  <c r="G416" i="5"/>
  <c r="G432" i="5"/>
  <c r="G448" i="5"/>
  <c r="G464" i="5"/>
  <c r="G480" i="5"/>
  <c r="G496" i="5"/>
  <c r="G512" i="5"/>
  <c r="G528" i="5"/>
  <c r="G544" i="5"/>
  <c r="G17" i="5"/>
  <c r="G33" i="5"/>
  <c r="G49" i="5"/>
  <c r="G65" i="5"/>
  <c r="G81" i="5"/>
  <c r="G97" i="5"/>
  <c r="G113" i="5"/>
  <c r="G129" i="5"/>
  <c r="G145" i="5"/>
  <c r="G161" i="5"/>
  <c r="G177" i="5"/>
  <c r="G193" i="5"/>
  <c r="G209" i="5"/>
  <c r="G225" i="5"/>
  <c r="G241" i="5"/>
  <c r="G257" i="5"/>
  <c r="G273" i="5"/>
  <c r="G289" i="5"/>
  <c r="G305" i="5"/>
  <c r="G321" i="5"/>
  <c r="G337" i="5"/>
  <c r="G14" i="5"/>
  <c r="G30" i="5"/>
  <c r="G46" i="5"/>
  <c r="G62" i="5"/>
  <c r="G78" i="5"/>
  <c r="G94" i="5"/>
  <c r="G110" i="5"/>
  <c r="G126" i="5"/>
  <c r="G142" i="5"/>
  <c r="G158" i="5"/>
  <c r="G174" i="5"/>
  <c r="G190" i="5"/>
  <c r="G206" i="5"/>
  <c r="G222" i="5"/>
  <c r="G238" i="5"/>
  <c r="G254" i="5"/>
  <c r="G270" i="5"/>
  <c r="G286" i="5"/>
  <c r="G302" i="5"/>
  <c r="G318" i="5"/>
  <c r="G655" i="5"/>
  <c r="G671" i="5"/>
  <c r="G687" i="5"/>
  <c r="G703" i="5"/>
  <c r="G719" i="5"/>
  <c r="G735" i="5"/>
  <c r="G751" i="5"/>
  <c r="G767" i="5"/>
  <c r="G783" i="5"/>
  <c r="G799" i="5"/>
  <c r="G815" i="5"/>
  <c r="G831" i="5"/>
  <c r="G847" i="5"/>
  <c r="G564" i="5"/>
  <c r="G580" i="5"/>
  <c r="G596" i="5"/>
  <c r="G612" i="5"/>
  <c r="G628" i="5"/>
  <c r="G644" i="5"/>
  <c r="G660" i="5"/>
  <c r="G676" i="5"/>
  <c r="G692" i="5"/>
  <c r="G708" i="5"/>
  <c r="G724" i="5"/>
  <c r="G740" i="5"/>
  <c r="G756" i="5"/>
  <c r="G772" i="5"/>
  <c r="G788" i="5"/>
  <c r="G804" i="5"/>
  <c r="G820" i="5"/>
  <c r="G836" i="5"/>
  <c r="G349" i="5"/>
  <c r="G365" i="5"/>
  <c r="G381" i="5"/>
  <c r="G397" i="5"/>
  <c r="G413" i="5"/>
  <c r="G429" i="5"/>
  <c r="G445" i="5"/>
  <c r="G461" i="5"/>
  <c r="G477" i="5"/>
  <c r="G493" i="5"/>
  <c r="G509" i="5"/>
  <c r="G525" i="5"/>
  <c r="G541" i="5"/>
  <c r="G557" i="5"/>
  <c r="G573" i="5"/>
  <c r="G589" i="5"/>
  <c r="G605" i="5"/>
  <c r="G621" i="5"/>
  <c r="G637" i="5"/>
  <c r="G653" i="5"/>
  <c r="G669" i="5"/>
  <c r="G685" i="5"/>
  <c r="G701" i="5"/>
  <c r="G717" i="5"/>
  <c r="G733" i="5"/>
  <c r="G749" i="5"/>
  <c r="G765" i="5"/>
  <c r="G781" i="5"/>
  <c r="G797" i="5"/>
  <c r="G813" i="5"/>
  <c r="G829" i="5"/>
  <c r="G845" i="5"/>
  <c r="G342" i="5"/>
  <c r="G358" i="5"/>
  <c r="G374" i="5"/>
  <c r="G390" i="5"/>
  <c r="G406" i="5"/>
  <c r="G422" i="5"/>
  <c r="G438" i="5"/>
  <c r="G454" i="5"/>
  <c r="G470" i="5"/>
  <c r="G486" i="5"/>
  <c r="G502" i="5"/>
  <c r="G518" i="5"/>
  <c r="G534" i="5"/>
  <c r="G550" i="5"/>
  <c r="G566" i="5"/>
  <c r="G582" i="5"/>
  <c r="G598" i="5"/>
  <c r="G614" i="5"/>
  <c r="G630" i="5"/>
  <c r="G646" i="5"/>
  <c r="G662" i="5"/>
  <c r="G678" i="5"/>
  <c r="G694" i="5"/>
  <c r="G710" i="5"/>
  <c r="G726" i="5"/>
  <c r="G742" i="5"/>
  <c r="G758" i="5"/>
  <c r="G774" i="5"/>
  <c r="G790" i="5"/>
  <c r="G806" i="5"/>
  <c r="G822" i="5"/>
  <c r="G838" i="5"/>
  <c r="G19" i="5"/>
  <c r="G35" i="5"/>
  <c r="G51" i="5"/>
  <c r="G67" i="5"/>
  <c r="G83" i="5"/>
  <c r="G99" i="5"/>
  <c r="G115" i="5"/>
  <c r="G131" i="5"/>
  <c r="G147" i="5"/>
  <c r="G163" i="5"/>
  <c r="G179" i="5"/>
  <c r="G195" i="5"/>
  <c r="G211" i="5"/>
  <c r="G227" i="5"/>
  <c r="G243" i="5"/>
  <c r="G259" i="5"/>
  <c r="G275" i="5"/>
  <c r="G291" i="5"/>
  <c r="G307" i="5"/>
  <c r="G323" i="5"/>
  <c r="G339" i="5"/>
  <c r="G16" i="5"/>
  <c r="G32" i="5"/>
  <c r="G48" i="5"/>
  <c r="G64" i="5"/>
  <c r="G80" i="5"/>
  <c r="G96" i="5"/>
  <c r="G112" i="5"/>
  <c r="G128" i="5"/>
  <c r="G144" i="5"/>
  <c r="G160" i="5"/>
  <c r="G176" i="5"/>
  <c r="G192" i="5"/>
  <c r="G208" i="5"/>
  <c r="G363" i="5"/>
  <c r="G379" i="5"/>
  <c r="G395" i="5"/>
  <c r="G411" i="5"/>
  <c r="G427" i="5"/>
  <c r="G443" i="5"/>
  <c r="G459" i="5"/>
  <c r="G475" i="5"/>
  <c r="G491" i="5"/>
  <c r="G507" i="5"/>
  <c r="G523" i="5"/>
  <c r="G539" i="5"/>
  <c r="G555" i="5"/>
  <c r="G571" i="5"/>
  <c r="G587" i="5"/>
  <c r="G603" i="5"/>
  <c r="G619" i="5"/>
  <c r="G635" i="5"/>
  <c r="G212" i="5"/>
  <c r="G228" i="5"/>
  <c r="G244" i="5"/>
  <c r="G260" i="5"/>
  <c r="G276" i="5"/>
  <c r="G292" i="5"/>
  <c r="G308" i="5"/>
  <c r="G324" i="5"/>
  <c r="G340" i="5"/>
  <c r="G356" i="5"/>
  <c r="G372" i="5"/>
  <c r="G388" i="5"/>
  <c r="G404" i="5"/>
  <c r="G420" i="5"/>
  <c r="G436" i="5"/>
  <c r="G452" i="5"/>
  <c r="G468" i="5"/>
  <c r="G484" i="5"/>
  <c r="G500" i="5"/>
  <c r="G516" i="5"/>
  <c r="G532" i="5"/>
  <c r="G548" i="5"/>
  <c r="G21" i="5"/>
  <c r="G37" i="5"/>
  <c r="G53" i="5"/>
  <c r="G69" i="5"/>
  <c r="G85" i="5"/>
  <c r="G101" i="5"/>
  <c r="G117" i="5"/>
  <c r="G133" i="5"/>
  <c r="G149" i="5"/>
  <c r="G165" i="5"/>
  <c r="G181" i="5"/>
  <c r="G197" i="5"/>
  <c r="G213" i="5"/>
  <c r="G229" i="5"/>
  <c r="G245" i="5"/>
  <c r="G261" i="5"/>
  <c r="G277" i="5"/>
  <c r="G293" i="5"/>
  <c r="G309" i="5"/>
  <c r="G325" i="5"/>
  <c r="G341" i="5"/>
  <c r="G18" i="5"/>
  <c r="G34" i="5"/>
  <c r="G50" i="5"/>
  <c r="G66" i="5"/>
  <c r="G82" i="5"/>
  <c r="G98" i="5"/>
  <c r="G114" i="5"/>
  <c r="G130" i="5"/>
  <c r="G146" i="5"/>
  <c r="G162" i="5"/>
  <c r="G178" i="5"/>
  <c r="G194" i="5"/>
  <c r="G210" i="5"/>
  <c r="G226" i="5"/>
  <c r="G242" i="5"/>
  <c r="G258" i="5"/>
  <c r="G274" i="5"/>
  <c r="G290" i="5"/>
  <c r="G306" i="5"/>
  <c r="G322" i="5"/>
  <c r="G659" i="5"/>
  <c r="G675" i="5"/>
  <c r="G691" i="5"/>
  <c r="G707" i="5"/>
  <c r="G723" i="5"/>
  <c r="G739" i="5"/>
  <c r="G755" i="5"/>
  <c r="G771" i="5"/>
  <c r="G787" i="5"/>
  <c r="G803" i="5"/>
  <c r="G819" i="5"/>
  <c r="G835" i="5"/>
  <c r="G552" i="5"/>
  <c r="G568" i="5"/>
  <c r="G584" i="5"/>
  <c r="G600" i="5"/>
  <c r="G616" i="5"/>
  <c r="G632" i="5"/>
  <c r="G648" i="5"/>
  <c r="G664" i="5"/>
  <c r="G680" i="5"/>
  <c r="G696" i="5"/>
  <c r="G712" i="5"/>
  <c r="G728" i="5"/>
  <c r="G744" i="5"/>
  <c r="G760" i="5"/>
  <c r="G776" i="5"/>
  <c r="G792" i="5"/>
  <c r="G808" i="5"/>
  <c r="G824" i="5"/>
  <c r="G840" i="5"/>
  <c r="G353" i="5"/>
  <c r="G369" i="5"/>
  <c r="G385" i="5"/>
  <c r="G401" i="5"/>
  <c r="G417" i="5"/>
  <c r="G433" i="5"/>
  <c r="G449" i="5"/>
  <c r="G465" i="5"/>
  <c r="G481" i="5"/>
  <c r="G497" i="5"/>
  <c r="G513" i="5"/>
  <c r="G529" i="5"/>
  <c r="G545" i="5"/>
  <c r="G561" i="5"/>
  <c r="G577" i="5"/>
  <c r="G593" i="5"/>
  <c r="G609" i="5"/>
  <c r="G625" i="5"/>
  <c r="G641" i="5"/>
  <c r="G657" i="5"/>
  <c r="G673" i="5"/>
  <c r="G689" i="5"/>
  <c r="G705" i="5"/>
  <c r="G721" i="5"/>
  <c r="G737" i="5"/>
  <c r="G753" i="5"/>
  <c r="G769" i="5"/>
  <c r="G785" i="5"/>
  <c r="G801" i="5"/>
  <c r="G817" i="5"/>
  <c r="G833" i="5"/>
  <c r="G330" i="5"/>
  <c r="G346" i="5"/>
  <c r="G362" i="5"/>
  <c r="G378" i="5"/>
  <c r="G394" i="5"/>
  <c r="G410" i="5"/>
  <c r="G426" i="5"/>
  <c r="G442" i="5"/>
  <c r="G458" i="5"/>
  <c r="G474" i="5"/>
  <c r="G490" i="5"/>
  <c r="G506" i="5"/>
  <c r="G522" i="5"/>
  <c r="G538" i="5"/>
  <c r="G554" i="5"/>
  <c r="G570" i="5"/>
  <c r="G586" i="5"/>
  <c r="G602" i="5"/>
  <c r="G618" i="5"/>
  <c r="G634" i="5"/>
  <c r="G650" i="5"/>
  <c r="G666" i="5"/>
  <c r="G682" i="5"/>
  <c r="G698" i="5"/>
  <c r="G714" i="5"/>
  <c r="G730" i="5"/>
  <c r="G746" i="5"/>
  <c r="G762" i="5"/>
  <c r="G778" i="5"/>
  <c r="G794" i="5"/>
  <c r="G810" i="5"/>
  <c r="G826" i="5"/>
  <c r="G842" i="5"/>
  <c r="G39" i="5"/>
  <c r="G71" i="5"/>
  <c r="G103" i="5"/>
  <c r="G135" i="5"/>
  <c r="G167" i="5"/>
  <c r="G199" i="5"/>
  <c r="G231" i="5"/>
  <c r="G263" i="5"/>
  <c r="G295" i="5"/>
  <c r="G343" i="5"/>
  <c r="G36" i="5"/>
  <c r="G68" i="5"/>
  <c r="G84" i="5"/>
  <c r="G116" i="5"/>
  <c r="G132" i="5"/>
  <c r="G148" i="5"/>
  <c r="G164" i="5"/>
  <c r="G180" i="5"/>
  <c r="G196" i="5"/>
  <c r="G351" i="5"/>
  <c r="G367" i="5"/>
  <c r="G383" i="5"/>
  <c r="G399" i="5"/>
  <c r="G431" i="5"/>
  <c r="G447" i="5"/>
  <c r="G463" i="5"/>
  <c r="G479" i="5"/>
  <c r="G495" i="5"/>
  <c r="G511" i="5"/>
  <c r="G527" i="5"/>
  <c r="G543" i="5"/>
  <c r="G559" i="5"/>
  <c r="G575" i="5"/>
  <c r="G591" i="5"/>
  <c r="G607" i="5"/>
  <c r="G623" i="5"/>
  <c r="G639" i="5"/>
  <c r="G216" i="5"/>
  <c r="G232" i="5"/>
  <c r="G248" i="5"/>
  <c r="G264" i="5"/>
  <c r="G280" i="5"/>
  <c r="G296" i="5"/>
  <c r="G312" i="5"/>
  <c r="G328" i="5"/>
  <c r="G344" i="5"/>
  <c r="G360" i="5"/>
  <c r="G376" i="5"/>
  <c r="G392" i="5"/>
  <c r="G408" i="5"/>
  <c r="G424" i="5"/>
  <c r="G440" i="5"/>
  <c r="G456" i="5"/>
  <c r="G472" i="5"/>
  <c r="G488" i="5"/>
  <c r="G504" i="5"/>
  <c r="G520" i="5"/>
  <c r="G536" i="5"/>
  <c r="G9" i="5"/>
  <c r="G25" i="5"/>
  <c r="G41" i="5"/>
  <c r="G57" i="5"/>
  <c r="G73" i="5"/>
  <c r="G89" i="5"/>
  <c r="G105" i="5"/>
  <c r="G121" i="5"/>
  <c r="G137" i="5"/>
  <c r="G153" i="5"/>
  <c r="G169" i="5"/>
  <c r="G185" i="5"/>
  <c r="G201" i="5"/>
  <c r="G217" i="5"/>
  <c r="G233" i="5"/>
  <c r="G249" i="5"/>
  <c r="G265" i="5"/>
  <c r="G281" i="5"/>
  <c r="G297" i="5"/>
  <c r="G313" i="5"/>
  <c r="G329" i="5"/>
  <c r="G345" i="5"/>
  <c r="G22" i="5"/>
  <c r="G38" i="5"/>
  <c r="G54" i="5"/>
  <c r="G70" i="5"/>
  <c r="G86" i="5"/>
  <c r="G102" i="5"/>
  <c r="G118" i="5"/>
  <c r="G134" i="5"/>
  <c r="G150" i="5"/>
  <c r="G166" i="5"/>
  <c r="G182" i="5"/>
  <c r="G198" i="5"/>
  <c r="G214" i="5"/>
  <c r="G230" i="5"/>
  <c r="G246" i="5"/>
  <c r="G262" i="5"/>
  <c r="G278" i="5"/>
  <c r="G294" i="5"/>
  <c r="G310" i="5"/>
  <c r="G326" i="5"/>
  <c r="G663" i="5"/>
  <c r="G679" i="5"/>
  <c r="G695" i="5"/>
  <c r="G711" i="5"/>
  <c r="G727" i="5"/>
  <c r="G743" i="5"/>
  <c r="G759" i="5"/>
  <c r="G775" i="5"/>
  <c r="G791" i="5"/>
  <c r="G807" i="5"/>
  <c r="G823" i="5"/>
  <c r="G839" i="5"/>
  <c r="G556" i="5"/>
  <c r="G572" i="5"/>
  <c r="G588" i="5"/>
  <c r="G604" i="5"/>
  <c r="G620" i="5"/>
  <c r="G636" i="5"/>
  <c r="G652" i="5"/>
  <c r="G668" i="5"/>
  <c r="G684" i="5"/>
  <c r="G700" i="5"/>
  <c r="G716" i="5"/>
  <c r="G732" i="5"/>
  <c r="G748" i="5"/>
  <c r="G764" i="5"/>
  <c r="G780" i="5"/>
  <c r="G796" i="5"/>
  <c r="G812" i="5"/>
  <c r="G828" i="5"/>
  <c r="G844" i="5"/>
  <c r="G357" i="5"/>
  <c r="G373" i="5"/>
  <c r="G389" i="5"/>
  <c r="G405" i="5"/>
  <c r="G421" i="5"/>
  <c r="G437" i="5"/>
  <c r="G453" i="5"/>
  <c r="G469" i="5"/>
  <c r="G485" i="5"/>
  <c r="G501" i="5"/>
  <c r="G517" i="5"/>
  <c r="G533" i="5"/>
  <c r="G549" i="5"/>
  <c r="G565" i="5"/>
  <c r="G581" i="5"/>
  <c r="G597" i="5"/>
  <c r="G613" i="5"/>
  <c r="G629" i="5"/>
  <c r="G645" i="5"/>
  <c r="G661" i="5"/>
  <c r="G677" i="5"/>
  <c r="G693" i="5"/>
  <c r="G709" i="5"/>
  <c r="G725" i="5"/>
  <c r="G741" i="5"/>
  <c r="G757" i="5"/>
  <c r="G773" i="5"/>
  <c r="G789" i="5"/>
  <c r="G805" i="5"/>
  <c r="G821" i="5"/>
  <c r="G837" i="5"/>
  <c r="G334" i="5"/>
  <c r="G350" i="5"/>
  <c r="G366" i="5"/>
  <c r="G382" i="5"/>
  <c r="G398" i="5"/>
  <c r="G414" i="5"/>
  <c r="G430" i="5"/>
  <c r="G446" i="5"/>
  <c r="G462" i="5"/>
  <c r="G478" i="5"/>
  <c r="G494" i="5"/>
  <c r="G510" i="5"/>
  <c r="G526" i="5"/>
  <c r="G542" i="5"/>
  <c r="G558" i="5"/>
  <c r="G574" i="5"/>
  <c r="G590" i="5"/>
  <c r="G606" i="5"/>
  <c r="G622" i="5"/>
  <c r="G638" i="5"/>
  <c r="G654" i="5"/>
  <c r="G670" i="5"/>
  <c r="G686" i="5"/>
  <c r="G702" i="5"/>
  <c r="G718" i="5"/>
  <c r="G734" i="5"/>
  <c r="G750" i="5"/>
  <c r="G766" i="5"/>
  <c r="G782" i="5"/>
  <c r="G798" i="5"/>
  <c r="G814" i="5"/>
  <c r="G830" i="5"/>
  <c r="G846" i="5"/>
  <c r="P8" i="5"/>
  <c r="P9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 s="1"/>
  <c r="J43" i="5"/>
  <c r="K43" i="5" s="1"/>
  <c r="J44" i="5"/>
  <c r="K44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K55" i="5" s="1"/>
  <c r="J56" i="5"/>
  <c r="K56" i="5" s="1"/>
  <c r="J57" i="5"/>
  <c r="K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K63" i="5" s="1"/>
  <c r="J64" i="5"/>
  <c r="K64" i="5" s="1"/>
  <c r="J65" i="5"/>
  <c r="K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K71" i="5" s="1"/>
  <c r="J72" i="5"/>
  <c r="K72" i="5" s="1"/>
  <c r="J73" i="5"/>
  <c r="K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K87" i="5" s="1"/>
  <c r="J88" i="5"/>
  <c r="K88" i="5" s="1"/>
  <c r="J89" i="5"/>
  <c r="K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K95" i="5" s="1"/>
  <c r="J96" i="5"/>
  <c r="K96" i="5" s="1"/>
  <c r="J97" i="5"/>
  <c r="K97" i="5" s="1"/>
  <c r="J98" i="5"/>
  <c r="K98" i="5" s="1"/>
  <c r="J99" i="5"/>
  <c r="K99" i="5" s="1"/>
  <c r="J100" i="5"/>
  <c r="K100" i="5" s="1"/>
  <c r="J101" i="5"/>
  <c r="K101" i="5" s="1"/>
  <c r="J102" i="5"/>
  <c r="K102" i="5" s="1"/>
  <c r="J103" i="5"/>
  <c r="K103" i="5" s="1"/>
  <c r="J104" i="5"/>
  <c r="K104" i="5" s="1"/>
  <c r="J105" i="5"/>
  <c r="K105" i="5" s="1"/>
  <c r="J106" i="5"/>
  <c r="K106" i="5" s="1"/>
  <c r="J107" i="5"/>
  <c r="K107" i="5" s="1"/>
  <c r="J108" i="5"/>
  <c r="K108" i="5" s="1"/>
  <c r="J109" i="5"/>
  <c r="K109" i="5" s="1"/>
  <c r="J110" i="5"/>
  <c r="K110" i="5" s="1"/>
  <c r="J111" i="5"/>
  <c r="K111" i="5" s="1"/>
  <c r="J112" i="5"/>
  <c r="K112" i="5" s="1"/>
  <c r="J113" i="5"/>
  <c r="K113" i="5" s="1"/>
  <c r="J114" i="5"/>
  <c r="K114" i="5" s="1"/>
  <c r="J115" i="5"/>
  <c r="K115" i="5" s="1"/>
  <c r="J116" i="5"/>
  <c r="K116" i="5" s="1"/>
  <c r="J117" i="5"/>
  <c r="K117" i="5" s="1"/>
  <c r="J118" i="5"/>
  <c r="K118" i="5" s="1"/>
  <c r="J119" i="5"/>
  <c r="K119" i="5" s="1"/>
  <c r="J120" i="5"/>
  <c r="K120" i="5" s="1"/>
  <c r="J121" i="5"/>
  <c r="K121" i="5" s="1"/>
  <c r="J122" i="5"/>
  <c r="K122" i="5" s="1"/>
  <c r="J123" i="5"/>
  <c r="K123" i="5" s="1"/>
  <c r="J124" i="5"/>
  <c r="K124" i="5" s="1"/>
  <c r="J125" i="5"/>
  <c r="K125" i="5" s="1"/>
  <c r="J126" i="5"/>
  <c r="K126" i="5" s="1"/>
  <c r="J127" i="5"/>
  <c r="K127" i="5" s="1"/>
  <c r="J128" i="5"/>
  <c r="K128" i="5" s="1"/>
  <c r="J129" i="5"/>
  <c r="K129" i="5" s="1"/>
  <c r="J130" i="5"/>
  <c r="K130" i="5" s="1"/>
  <c r="J131" i="5"/>
  <c r="K131" i="5" s="1"/>
  <c r="J132" i="5"/>
  <c r="K132" i="5" s="1"/>
  <c r="J133" i="5"/>
  <c r="K133" i="5" s="1"/>
  <c r="J134" i="5"/>
  <c r="K134" i="5" s="1"/>
  <c r="J135" i="5"/>
  <c r="K135" i="5" s="1"/>
  <c r="J136" i="5"/>
  <c r="K136" i="5" s="1"/>
  <c r="J137" i="5"/>
  <c r="K137" i="5" s="1"/>
  <c r="J138" i="5"/>
  <c r="K138" i="5" s="1"/>
  <c r="J139" i="5"/>
  <c r="K139" i="5" s="1"/>
  <c r="J140" i="5"/>
  <c r="K140" i="5" s="1"/>
  <c r="J141" i="5"/>
  <c r="K141" i="5" s="1"/>
  <c r="J142" i="5"/>
  <c r="K142" i="5" s="1"/>
  <c r="J143" i="5"/>
  <c r="K143" i="5" s="1"/>
  <c r="J144" i="5"/>
  <c r="K144" i="5" s="1"/>
  <c r="J145" i="5"/>
  <c r="K145" i="5" s="1"/>
  <c r="J146" i="5"/>
  <c r="K146" i="5" s="1"/>
  <c r="J147" i="5"/>
  <c r="K147" i="5" s="1"/>
  <c r="J148" i="5"/>
  <c r="K148" i="5" s="1"/>
  <c r="J149" i="5"/>
  <c r="K149" i="5" s="1"/>
  <c r="J150" i="5"/>
  <c r="K150" i="5" s="1"/>
  <c r="J151" i="5"/>
  <c r="K151" i="5" s="1"/>
  <c r="J152" i="5"/>
  <c r="K152" i="5" s="1"/>
  <c r="J153" i="5"/>
  <c r="K153" i="5" s="1"/>
  <c r="J154" i="5"/>
  <c r="K154" i="5" s="1"/>
  <c r="J155" i="5"/>
  <c r="K155" i="5" s="1"/>
  <c r="J156" i="5"/>
  <c r="K156" i="5" s="1"/>
  <c r="J157" i="5"/>
  <c r="K157" i="5" s="1"/>
  <c r="J158" i="5"/>
  <c r="K158" i="5" s="1"/>
  <c r="J159" i="5"/>
  <c r="K159" i="5" s="1"/>
  <c r="J160" i="5"/>
  <c r="K160" i="5" s="1"/>
  <c r="J161" i="5"/>
  <c r="K161" i="5" s="1"/>
  <c r="J162" i="5"/>
  <c r="K162" i="5" s="1"/>
  <c r="J163" i="5"/>
  <c r="K163" i="5" s="1"/>
  <c r="J164" i="5"/>
  <c r="K164" i="5" s="1"/>
  <c r="J165" i="5"/>
  <c r="K165" i="5" s="1"/>
  <c r="J166" i="5"/>
  <c r="K166" i="5" s="1"/>
  <c r="J167" i="5"/>
  <c r="K167" i="5" s="1"/>
  <c r="J168" i="5"/>
  <c r="K168" i="5" s="1"/>
  <c r="J169" i="5"/>
  <c r="K169" i="5" s="1"/>
  <c r="J170" i="5"/>
  <c r="K170" i="5" s="1"/>
  <c r="J171" i="5"/>
  <c r="K171" i="5" s="1"/>
  <c r="J172" i="5"/>
  <c r="K172" i="5" s="1"/>
  <c r="J173" i="5"/>
  <c r="K173" i="5" s="1"/>
  <c r="J174" i="5"/>
  <c r="K174" i="5" s="1"/>
  <c r="J175" i="5"/>
  <c r="K175" i="5" s="1"/>
  <c r="J176" i="5"/>
  <c r="K176" i="5" s="1"/>
  <c r="J177" i="5"/>
  <c r="K177" i="5" s="1"/>
  <c r="J178" i="5"/>
  <c r="K178" i="5" s="1"/>
  <c r="J179" i="5"/>
  <c r="K179" i="5" s="1"/>
  <c r="J180" i="5"/>
  <c r="K180" i="5" s="1"/>
  <c r="J181" i="5"/>
  <c r="K181" i="5" s="1"/>
  <c r="J182" i="5"/>
  <c r="K182" i="5" s="1"/>
  <c r="J183" i="5"/>
  <c r="K183" i="5" s="1"/>
  <c r="J184" i="5"/>
  <c r="K184" i="5" s="1"/>
  <c r="J185" i="5"/>
  <c r="K185" i="5" s="1"/>
  <c r="J186" i="5"/>
  <c r="K186" i="5" s="1"/>
  <c r="J187" i="5"/>
  <c r="K187" i="5" s="1"/>
  <c r="J188" i="5"/>
  <c r="K188" i="5" s="1"/>
  <c r="J189" i="5"/>
  <c r="K189" i="5" s="1"/>
  <c r="J190" i="5"/>
  <c r="K190" i="5" s="1"/>
  <c r="J191" i="5"/>
  <c r="K191" i="5" s="1"/>
  <c r="J192" i="5"/>
  <c r="K192" i="5" s="1"/>
  <c r="J193" i="5"/>
  <c r="K193" i="5" s="1"/>
  <c r="J194" i="5"/>
  <c r="K194" i="5" s="1"/>
  <c r="J195" i="5"/>
  <c r="K195" i="5" s="1"/>
  <c r="J196" i="5"/>
  <c r="K196" i="5" s="1"/>
  <c r="J197" i="5"/>
  <c r="K197" i="5" s="1"/>
  <c r="J198" i="5"/>
  <c r="K198" i="5" s="1"/>
  <c r="J199" i="5"/>
  <c r="K199" i="5" s="1"/>
  <c r="J200" i="5"/>
  <c r="K200" i="5" s="1"/>
  <c r="J201" i="5"/>
  <c r="K201" i="5" s="1"/>
  <c r="J202" i="5"/>
  <c r="K202" i="5" s="1"/>
  <c r="J203" i="5"/>
  <c r="K203" i="5" s="1"/>
  <c r="J204" i="5"/>
  <c r="K204" i="5" s="1"/>
  <c r="J205" i="5"/>
  <c r="K205" i="5" s="1"/>
  <c r="J206" i="5"/>
  <c r="K206" i="5" s="1"/>
  <c r="J207" i="5"/>
  <c r="K207" i="5" s="1"/>
  <c r="J208" i="5"/>
  <c r="K208" i="5" s="1"/>
  <c r="J209" i="5"/>
  <c r="K209" i="5" s="1"/>
  <c r="J210" i="5"/>
  <c r="K210" i="5" s="1"/>
  <c r="J211" i="5"/>
  <c r="K211" i="5" s="1"/>
  <c r="J212" i="5"/>
  <c r="K212" i="5" s="1"/>
  <c r="J213" i="5"/>
  <c r="K213" i="5" s="1"/>
  <c r="J214" i="5"/>
  <c r="K214" i="5" s="1"/>
  <c r="J215" i="5"/>
  <c r="K215" i="5" s="1"/>
  <c r="J216" i="5"/>
  <c r="K216" i="5" s="1"/>
  <c r="J217" i="5"/>
  <c r="K217" i="5" s="1"/>
  <c r="J218" i="5"/>
  <c r="K218" i="5" s="1"/>
  <c r="J219" i="5"/>
  <c r="K219" i="5" s="1"/>
  <c r="J220" i="5"/>
  <c r="K220" i="5" s="1"/>
  <c r="J221" i="5"/>
  <c r="K221" i="5" s="1"/>
  <c r="J222" i="5"/>
  <c r="K222" i="5" s="1"/>
  <c r="J223" i="5"/>
  <c r="K223" i="5" s="1"/>
  <c r="J224" i="5"/>
  <c r="K224" i="5" s="1"/>
  <c r="J225" i="5"/>
  <c r="K225" i="5" s="1"/>
  <c r="J226" i="5"/>
  <c r="K226" i="5" s="1"/>
  <c r="J227" i="5"/>
  <c r="K227" i="5" s="1"/>
  <c r="J228" i="5"/>
  <c r="K228" i="5" s="1"/>
  <c r="J229" i="5"/>
  <c r="K229" i="5" s="1"/>
  <c r="J230" i="5"/>
  <c r="K230" i="5" s="1"/>
  <c r="J231" i="5"/>
  <c r="K231" i="5" s="1"/>
  <c r="J232" i="5"/>
  <c r="K232" i="5" s="1"/>
  <c r="J233" i="5"/>
  <c r="K233" i="5" s="1"/>
  <c r="J234" i="5"/>
  <c r="K234" i="5" s="1"/>
  <c r="J235" i="5"/>
  <c r="K235" i="5" s="1"/>
  <c r="J236" i="5"/>
  <c r="K236" i="5" s="1"/>
  <c r="J237" i="5"/>
  <c r="K237" i="5" s="1"/>
  <c r="J238" i="5"/>
  <c r="K238" i="5" s="1"/>
  <c r="J239" i="5"/>
  <c r="K239" i="5" s="1"/>
  <c r="J240" i="5"/>
  <c r="K240" i="5" s="1"/>
  <c r="J241" i="5"/>
  <c r="K241" i="5" s="1"/>
  <c r="J242" i="5"/>
  <c r="K242" i="5" s="1"/>
  <c r="J243" i="5"/>
  <c r="K243" i="5" s="1"/>
  <c r="J244" i="5"/>
  <c r="K244" i="5" s="1"/>
  <c r="J245" i="5"/>
  <c r="K245" i="5" s="1"/>
  <c r="J246" i="5"/>
  <c r="K246" i="5" s="1"/>
  <c r="J247" i="5"/>
  <c r="K247" i="5" s="1"/>
  <c r="J18" i="5"/>
  <c r="K18" i="5" s="1"/>
  <c r="C8" i="5"/>
  <c r="C49" i="1"/>
  <c r="C48" i="1"/>
  <c r="C47" i="1"/>
  <c r="C46" i="1"/>
  <c r="P10" i="5" l="1"/>
  <c r="C52" i="1"/>
  <c r="P11" i="5" l="1"/>
  <c r="E16" i="1"/>
  <c r="E18" i="1" s="1"/>
  <c r="P12" i="5" l="1"/>
  <c r="E19" i="1"/>
  <c r="E20" i="1"/>
  <c r="P13" i="5" l="1"/>
  <c r="C10" i="1"/>
  <c r="P14" i="5" l="1"/>
  <c r="C11" i="1"/>
  <c r="C14" i="3" s="1"/>
  <c r="D6" i="3"/>
  <c r="C7" i="3"/>
  <c r="C9" i="3" s="1"/>
  <c r="P15" i="5" l="1"/>
  <c r="D24" i="1"/>
  <c r="D7" i="3"/>
  <c r="B3" i="5"/>
  <c r="C3" i="5" s="1"/>
  <c r="B2" i="5"/>
  <c r="C2" i="5" s="1"/>
  <c r="E8" i="5" s="1"/>
  <c r="C42" i="1"/>
  <c r="C8" i="3"/>
  <c r="D8" i="3" s="1"/>
  <c r="D9" i="3"/>
  <c r="S8" i="5" l="1"/>
  <c r="Q8" i="5"/>
  <c r="P16" i="5"/>
  <c r="D10" i="3"/>
  <c r="C9" i="5"/>
  <c r="E9" i="5" s="1"/>
  <c r="C10" i="3"/>
  <c r="C12" i="3" s="1"/>
  <c r="C22" i="1"/>
  <c r="Q9" i="5" l="1"/>
  <c r="S9" i="5"/>
  <c r="P17" i="5"/>
  <c r="C10" i="5"/>
  <c r="E10" i="5" s="1"/>
  <c r="C23" i="1"/>
  <c r="F8" i="5" s="1"/>
  <c r="H8" i="5" s="1"/>
  <c r="D22" i="1"/>
  <c r="Q10" i="5" l="1"/>
  <c r="S10" i="5"/>
  <c r="P18" i="5"/>
  <c r="C11" i="5"/>
  <c r="E11" i="5" s="1"/>
  <c r="C24" i="1"/>
  <c r="C25" i="1" s="1"/>
  <c r="I8" i="5"/>
  <c r="L8" i="5" s="1"/>
  <c r="O8" i="5" s="1"/>
  <c r="Q11" i="5" l="1"/>
  <c r="S11" i="5"/>
  <c r="P19" i="5"/>
  <c r="B16" i="3"/>
  <c r="C22" i="3"/>
  <c r="D22" i="3" s="1"/>
  <c r="C19" i="3"/>
  <c r="C30" i="3" s="1"/>
  <c r="C12" i="5"/>
  <c r="E12" i="5" s="1"/>
  <c r="C21" i="3"/>
  <c r="C32" i="3" s="1"/>
  <c r="D32" i="3" s="1"/>
  <c r="C20" i="3"/>
  <c r="D20" i="3" s="1"/>
  <c r="M8" i="5"/>
  <c r="R8" i="5" l="1"/>
  <c r="T8" i="5"/>
  <c r="U8" i="5" s="1"/>
  <c r="Q12" i="5"/>
  <c r="S12" i="5"/>
  <c r="P20" i="5"/>
  <c r="D19" i="3"/>
  <c r="C33" i="3"/>
  <c r="D33" i="3" s="1"/>
  <c r="C31" i="3"/>
  <c r="D31" i="3" s="1"/>
  <c r="C23" i="3"/>
  <c r="C25" i="3" s="1"/>
  <c r="C13" i="5"/>
  <c r="E13" i="5" s="1"/>
  <c r="D21" i="3"/>
  <c r="F9" i="5"/>
  <c r="H9" i="5" s="1"/>
  <c r="N8" i="5"/>
  <c r="D30" i="3"/>
  <c r="D23" i="3" l="1"/>
  <c r="P21" i="5"/>
  <c r="Q13" i="5"/>
  <c r="S13" i="5"/>
  <c r="D34" i="3"/>
  <c r="C34" i="3"/>
  <c r="C14" i="5"/>
  <c r="E14" i="5" s="1"/>
  <c r="I9" i="5"/>
  <c r="L9" i="5" s="1"/>
  <c r="O9" i="5" s="1"/>
  <c r="C38" i="3"/>
  <c r="C39" i="3" s="1"/>
  <c r="Q14" i="5" l="1"/>
  <c r="S14" i="5"/>
  <c r="P22" i="5"/>
  <c r="C15" i="5"/>
  <c r="E15" i="5" s="1"/>
  <c r="C47" i="3"/>
  <c r="D47" i="3" s="1"/>
  <c r="C44" i="3"/>
  <c r="B41" i="3"/>
  <c r="M9" i="5"/>
  <c r="C46" i="3"/>
  <c r="D46" i="3" s="1"/>
  <c r="C45" i="3"/>
  <c r="D45" i="3" s="1"/>
  <c r="Q15" i="5" l="1"/>
  <c r="S15" i="5"/>
  <c r="R9" i="5"/>
  <c r="T9" i="5"/>
  <c r="U9" i="5" s="1"/>
  <c r="P23" i="5"/>
  <c r="C16" i="5"/>
  <c r="E16" i="5" s="1"/>
  <c r="N9" i="5"/>
  <c r="F10" i="5"/>
  <c r="C48" i="3"/>
  <c r="D44" i="3"/>
  <c r="D48" i="3" s="1"/>
  <c r="Q16" i="5" l="1"/>
  <c r="S16" i="5"/>
  <c r="P24" i="5"/>
  <c r="H10" i="5"/>
  <c r="I10" i="5" s="1"/>
  <c r="L10" i="5" s="1"/>
  <c r="O10" i="5" s="1"/>
  <c r="C17" i="5"/>
  <c r="E17" i="5" s="1"/>
  <c r="C50" i="3"/>
  <c r="Q17" i="5" l="1"/>
  <c r="S17" i="5"/>
  <c r="P25" i="5"/>
  <c r="M10" i="5"/>
  <c r="F11" i="5" s="1"/>
  <c r="H11" i="5" s="1"/>
  <c r="C18" i="5"/>
  <c r="E18" i="5" s="1"/>
  <c r="Q18" i="5" l="1"/>
  <c r="S18" i="5"/>
  <c r="P26" i="5"/>
  <c r="R10" i="5"/>
  <c r="T10" i="5"/>
  <c r="U10" i="5" s="1"/>
  <c r="N10" i="5"/>
  <c r="C19" i="5"/>
  <c r="E19" i="5" s="1"/>
  <c r="I11" i="5"/>
  <c r="L11" i="5" s="1"/>
  <c r="O11" i="5" s="1"/>
  <c r="P27" i="5" l="1"/>
  <c r="Q19" i="5"/>
  <c r="S19" i="5"/>
  <c r="C20" i="5"/>
  <c r="E20" i="5" s="1"/>
  <c r="M11" i="5"/>
  <c r="R11" i="5" l="1"/>
  <c r="T11" i="5"/>
  <c r="U11" i="5" s="1"/>
  <c r="Q20" i="5"/>
  <c r="S20" i="5"/>
  <c r="P28" i="5"/>
  <c r="C21" i="5"/>
  <c r="E21" i="5" s="1"/>
  <c r="F12" i="5"/>
  <c r="H12" i="5" s="1"/>
  <c r="N11" i="5"/>
  <c r="Q21" i="5" l="1"/>
  <c r="S21" i="5"/>
  <c r="P29" i="5"/>
  <c r="C22" i="5"/>
  <c r="E22" i="5" s="1"/>
  <c r="I12" i="5"/>
  <c r="L12" i="5" s="1"/>
  <c r="O12" i="5" s="1"/>
  <c r="P30" i="5" l="1"/>
  <c r="Q22" i="5"/>
  <c r="S22" i="5"/>
  <c r="C23" i="5"/>
  <c r="E23" i="5" s="1"/>
  <c r="M12" i="5"/>
  <c r="R12" i="5" l="1"/>
  <c r="T12" i="5"/>
  <c r="U12" i="5" s="1"/>
  <c r="Q23" i="5"/>
  <c r="S23" i="5"/>
  <c r="P31" i="5"/>
  <c r="C24" i="5"/>
  <c r="E24" i="5" s="1"/>
  <c r="F13" i="5"/>
  <c r="H13" i="5" s="1"/>
  <c r="N12" i="5"/>
  <c r="Q24" i="5" l="1"/>
  <c r="S24" i="5"/>
  <c r="P32" i="5"/>
  <c r="C25" i="5"/>
  <c r="E25" i="5" s="1"/>
  <c r="I13" i="5"/>
  <c r="L13" i="5" s="1"/>
  <c r="O13" i="5" s="1"/>
  <c r="P33" i="5" l="1"/>
  <c r="Q25" i="5"/>
  <c r="S25" i="5"/>
  <c r="C26" i="5"/>
  <c r="E26" i="5" s="1"/>
  <c r="M13" i="5"/>
  <c r="R13" i="5" l="1"/>
  <c r="T13" i="5"/>
  <c r="U13" i="5" s="1"/>
  <c r="Q26" i="5"/>
  <c r="S26" i="5"/>
  <c r="P34" i="5"/>
  <c r="C27" i="5"/>
  <c r="E27" i="5" s="1"/>
  <c r="F14" i="5"/>
  <c r="H14" i="5" s="1"/>
  <c r="N13" i="5"/>
  <c r="Q27" i="5" l="1"/>
  <c r="S27" i="5"/>
  <c r="P35" i="5"/>
  <c r="C28" i="5"/>
  <c r="E28" i="5" s="1"/>
  <c r="I14" i="5"/>
  <c r="L14" i="5" s="1"/>
  <c r="O14" i="5" s="1"/>
  <c r="P36" i="5" l="1"/>
  <c r="Q28" i="5"/>
  <c r="S28" i="5"/>
  <c r="C29" i="5"/>
  <c r="E29" i="5" s="1"/>
  <c r="M14" i="5"/>
  <c r="R14" i="5" l="1"/>
  <c r="T14" i="5"/>
  <c r="U14" i="5" s="1"/>
  <c r="Q29" i="5"/>
  <c r="S29" i="5"/>
  <c r="P37" i="5"/>
  <c r="C30" i="5"/>
  <c r="E30" i="5" s="1"/>
  <c r="F15" i="5"/>
  <c r="H15" i="5" s="1"/>
  <c r="N14" i="5"/>
  <c r="Q30" i="5" l="1"/>
  <c r="S30" i="5"/>
  <c r="P38" i="5"/>
  <c r="C31" i="5"/>
  <c r="E31" i="5" s="1"/>
  <c r="I15" i="5"/>
  <c r="L15" i="5" s="1"/>
  <c r="O15" i="5" s="1"/>
  <c r="P39" i="5" l="1"/>
  <c r="Q31" i="5"/>
  <c r="S31" i="5"/>
  <c r="C32" i="5"/>
  <c r="E32" i="5" s="1"/>
  <c r="M15" i="5"/>
  <c r="R15" i="5" l="1"/>
  <c r="T15" i="5"/>
  <c r="U15" i="5" s="1"/>
  <c r="Q32" i="5"/>
  <c r="S32" i="5"/>
  <c r="P40" i="5"/>
  <c r="C33" i="5"/>
  <c r="E33" i="5" s="1"/>
  <c r="N15" i="5"/>
  <c r="F16" i="5"/>
  <c r="H16" i="5" s="1"/>
  <c r="Q33" i="5" l="1"/>
  <c r="S33" i="5"/>
  <c r="P41" i="5"/>
  <c r="C34" i="5"/>
  <c r="E34" i="5" s="1"/>
  <c r="I16" i="5"/>
  <c r="L16" i="5" s="1"/>
  <c r="O16" i="5" s="1"/>
  <c r="P42" i="5" l="1"/>
  <c r="Q34" i="5"/>
  <c r="S34" i="5"/>
  <c r="C35" i="5"/>
  <c r="E35" i="5" s="1"/>
  <c r="M16" i="5"/>
  <c r="R16" i="5" l="1"/>
  <c r="T16" i="5"/>
  <c r="U16" i="5" s="1"/>
  <c r="Q35" i="5"/>
  <c r="S35" i="5"/>
  <c r="P43" i="5"/>
  <c r="C36" i="5"/>
  <c r="E36" i="5" s="1"/>
  <c r="F17" i="5"/>
  <c r="H17" i="5" s="1"/>
  <c r="N16" i="5"/>
  <c r="Q36" i="5" l="1"/>
  <c r="S36" i="5"/>
  <c r="P44" i="5"/>
  <c r="C37" i="5"/>
  <c r="E37" i="5" s="1"/>
  <c r="I17" i="5"/>
  <c r="L17" i="5" s="1"/>
  <c r="O17" i="5" s="1"/>
  <c r="P45" i="5" l="1"/>
  <c r="Q37" i="5"/>
  <c r="S37" i="5"/>
  <c r="C38" i="5"/>
  <c r="E38" i="5" s="1"/>
  <c r="M17" i="5"/>
  <c r="R17" i="5" l="1"/>
  <c r="T17" i="5"/>
  <c r="U17" i="5" s="1"/>
  <c r="Q38" i="5"/>
  <c r="S38" i="5"/>
  <c r="P46" i="5"/>
  <c r="C39" i="5"/>
  <c r="E39" i="5" s="1"/>
  <c r="F18" i="5"/>
  <c r="H18" i="5" s="1"/>
  <c r="N17" i="5"/>
  <c r="Q39" i="5" l="1"/>
  <c r="S39" i="5"/>
  <c r="P47" i="5"/>
  <c r="C40" i="5"/>
  <c r="E40" i="5" s="1"/>
  <c r="I18" i="5"/>
  <c r="L18" i="5" s="1"/>
  <c r="O18" i="5" s="1"/>
  <c r="P48" i="5" l="1"/>
  <c r="Q40" i="5"/>
  <c r="S40" i="5"/>
  <c r="C41" i="5"/>
  <c r="E41" i="5" s="1"/>
  <c r="M18" i="5"/>
  <c r="R18" i="5" l="1"/>
  <c r="T18" i="5"/>
  <c r="U18" i="5" s="1"/>
  <c r="Q41" i="5"/>
  <c r="S41" i="5"/>
  <c r="P49" i="5"/>
  <c r="C42" i="5"/>
  <c r="E42" i="5" s="1"/>
  <c r="F19" i="5"/>
  <c r="H19" i="5" s="1"/>
  <c r="N18" i="5"/>
  <c r="Q42" i="5" l="1"/>
  <c r="S42" i="5"/>
  <c r="P50" i="5"/>
  <c r="C43" i="5"/>
  <c r="E43" i="5" s="1"/>
  <c r="I19" i="5"/>
  <c r="L19" i="5" s="1"/>
  <c r="O19" i="5" s="1"/>
  <c r="P51" i="5" l="1"/>
  <c r="Q43" i="5"/>
  <c r="S43" i="5"/>
  <c r="C44" i="5"/>
  <c r="E44" i="5" s="1"/>
  <c r="M19" i="5"/>
  <c r="R19" i="5" l="1"/>
  <c r="T19" i="5"/>
  <c r="U19" i="5" s="1"/>
  <c r="Q44" i="5"/>
  <c r="S44" i="5"/>
  <c r="P52" i="5"/>
  <c r="C45" i="5"/>
  <c r="E45" i="5" s="1"/>
  <c r="F20" i="5"/>
  <c r="H20" i="5" s="1"/>
  <c r="N19" i="5"/>
  <c r="Q45" i="5" l="1"/>
  <c r="S45" i="5"/>
  <c r="P53" i="5"/>
  <c r="C46" i="5"/>
  <c r="E46" i="5" s="1"/>
  <c r="I20" i="5"/>
  <c r="L20" i="5" s="1"/>
  <c r="O20" i="5" s="1"/>
  <c r="P54" i="5" l="1"/>
  <c r="Q46" i="5"/>
  <c r="S46" i="5"/>
  <c r="C47" i="5"/>
  <c r="E47" i="5" s="1"/>
  <c r="M20" i="5"/>
  <c r="R20" i="5" l="1"/>
  <c r="T20" i="5"/>
  <c r="U20" i="5" s="1"/>
  <c r="Q47" i="5"/>
  <c r="S47" i="5"/>
  <c r="P55" i="5"/>
  <c r="C48" i="5"/>
  <c r="E48" i="5" s="1"/>
  <c r="F21" i="5"/>
  <c r="H21" i="5" s="1"/>
  <c r="N20" i="5"/>
  <c r="Q48" i="5" l="1"/>
  <c r="S48" i="5"/>
  <c r="P56" i="5"/>
  <c r="C49" i="5"/>
  <c r="E49" i="5" s="1"/>
  <c r="I21" i="5"/>
  <c r="L21" i="5" s="1"/>
  <c r="O21" i="5" s="1"/>
  <c r="P57" i="5" l="1"/>
  <c r="Q49" i="5"/>
  <c r="S49" i="5"/>
  <c r="C50" i="5"/>
  <c r="E50" i="5" s="1"/>
  <c r="M21" i="5"/>
  <c r="R21" i="5" l="1"/>
  <c r="T21" i="5"/>
  <c r="U21" i="5" s="1"/>
  <c r="Q50" i="5"/>
  <c r="S50" i="5"/>
  <c r="P58" i="5"/>
  <c r="C51" i="5"/>
  <c r="E51" i="5" s="1"/>
  <c r="N21" i="5"/>
  <c r="F22" i="5"/>
  <c r="H22" i="5" s="1"/>
  <c r="Q51" i="5" l="1"/>
  <c r="S51" i="5"/>
  <c r="P59" i="5"/>
  <c r="C52" i="5"/>
  <c r="E52" i="5" s="1"/>
  <c r="I22" i="5"/>
  <c r="L22" i="5" s="1"/>
  <c r="O22" i="5" s="1"/>
  <c r="P60" i="5" l="1"/>
  <c r="Q52" i="5"/>
  <c r="S52" i="5"/>
  <c r="C53" i="5"/>
  <c r="E53" i="5" s="1"/>
  <c r="M22" i="5"/>
  <c r="R22" i="5" l="1"/>
  <c r="T22" i="5"/>
  <c r="U22" i="5" s="1"/>
  <c r="Q53" i="5"/>
  <c r="S53" i="5"/>
  <c r="P61" i="5"/>
  <c r="C54" i="5"/>
  <c r="E54" i="5" s="1"/>
  <c r="N22" i="5"/>
  <c r="F23" i="5"/>
  <c r="H23" i="5" s="1"/>
  <c r="Q54" i="5" l="1"/>
  <c r="S54" i="5"/>
  <c r="P62" i="5"/>
  <c r="C55" i="5"/>
  <c r="E55" i="5" s="1"/>
  <c r="I23" i="5"/>
  <c r="L23" i="5" s="1"/>
  <c r="O23" i="5" s="1"/>
  <c r="P63" i="5" l="1"/>
  <c r="Q55" i="5"/>
  <c r="S55" i="5"/>
  <c r="C56" i="5"/>
  <c r="E56" i="5" s="1"/>
  <c r="M23" i="5"/>
  <c r="R23" i="5" l="1"/>
  <c r="T23" i="5"/>
  <c r="U23" i="5" s="1"/>
  <c r="Q56" i="5"/>
  <c r="S56" i="5"/>
  <c r="P64" i="5"/>
  <c r="C57" i="5"/>
  <c r="E57" i="5" s="1"/>
  <c r="F24" i="5"/>
  <c r="H24" i="5" s="1"/>
  <c r="N23" i="5"/>
  <c r="Q57" i="5" l="1"/>
  <c r="S57" i="5"/>
  <c r="P65" i="5"/>
  <c r="C58" i="5"/>
  <c r="E58" i="5" s="1"/>
  <c r="I24" i="5"/>
  <c r="L24" i="5" s="1"/>
  <c r="O24" i="5" s="1"/>
  <c r="P66" i="5" l="1"/>
  <c r="Q58" i="5"/>
  <c r="S58" i="5"/>
  <c r="C59" i="5"/>
  <c r="E59" i="5" s="1"/>
  <c r="M24" i="5"/>
  <c r="R24" i="5" l="1"/>
  <c r="T24" i="5"/>
  <c r="U24" i="5" s="1"/>
  <c r="Q59" i="5"/>
  <c r="S59" i="5"/>
  <c r="P67" i="5"/>
  <c r="C60" i="5"/>
  <c r="E60" i="5" s="1"/>
  <c r="F25" i="5"/>
  <c r="H25" i="5" s="1"/>
  <c r="N24" i="5"/>
  <c r="Q60" i="5" l="1"/>
  <c r="S60" i="5"/>
  <c r="P68" i="5"/>
  <c r="C61" i="5"/>
  <c r="E61" i="5" s="1"/>
  <c r="I25" i="5"/>
  <c r="L25" i="5" s="1"/>
  <c r="O25" i="5" s="1"/>
  <c r="P69" i="5" l="1"/>
  <c r="Q61" i="5"/>
  <c r="S61" i="5"/>
  <c r="C62" i="5"/>
  <c r="E62" i="5" s="1"/>
  <c r="M25" i="5"/>
  <c r="R25" i="5" l="1"/>
  <c r="T25" i="5"/>
  <c r="U25" i="5" s="1"/>
  <c r="Q62" i="5"/>
  <c r="S62" i="5"/>
  <c r="P70" i="5"/>
  <c r="C63" i="5"/>
  <c r="E63" i="5" s="1"/>
  <c r="N25" i="5"/>
  <c r="F26" i="5"/>
  <c r="H26" i="5" s="1"/>
  <c r="Q63" i="5" l="1"/>
  <c r="S63" i="5"/>
  <c r="P71" i="5"/>
  <c r="C64" i="5"/>
  <c r="E64" i="5" s="1"/>
  <c r="I26" i="5"/>
  <c r="L26" i="5" s="1"/>
  <c r="O26" i="5" s="1"/>
  <c r="P72" i="5" l="1"/>
  <c r="Q64" i="5"/>
  <c r="S64" i="5"/>
  <c r="C65" i="5"/>
  <c r="E65" i="5" s="1"/>
  <c r="M26" i="5"/>
  <c r="R26" i="5" l="1"/>
  <c r="T26" i="5"/>
  <c r="U26" i="5" s="1"/>
  <c r="Q65" i="5"/>
  <c r="S65" i="5"/>
  <c r="P73" i="5"/>
  <c r="C66" i="5"/>
  <c r="E66" i="5" s="1"/>
  <c r="N26" i="5"/>
  <c r="F27" i="5"/>
  <c r="H27" i="5" s="1"/>
  <c r="Q66" i="5" l="1"/>
  <c r="S66" i="5"/>
  <c r="P74" i="5"/>
  <c r="C67" i="5"/>
  <c r="E67" i="5" s="1"/>
  <c r="I27" i="5"/>
  <c r="L27" i="5" s="1"/>
  <c r="O27" i="5" s="1"/>
  <c r="P75" i="5" l="1"/>
  <c r="Q67" i="5"/>
  <c r="S67" i="5"/>
  <c r="C68" i="5"/>
  <c r="E68" i="5" s="1"/>
  <c r="M27" i="5"/>
  <c r="R27" i="5" l="1"/>
  <c r="T27" i="5"/>
  <c r="U27" i="5" s="1"/>
  <c r="Q68" i="5"/>
  <c r="S68" i="5"/>
  <c r="P76" i="5"/>
  <c r="C69" i="5"/>
  <c r="E69" i="5" s="1"/>
  <c r="N27" i="5"/>
  <c r="F28" i="5"/>
  <c r="H28" i="5" s="1"/>
  <c r="Q69" i="5" l="1"/>
  <c r="S69" i="5"/>
  <c r="P77" i="5"/>
  <c r="C70" i="5"/>
  <c r="E70" i="5" s="1"/>
  <c r="I28" i="5"/>
  <c r="L28" i="5" s="1"/>
  <c r="O28" i="5" s="1"/>
  <c r="P78" i="5" l="1"/>
  <c r="Q70" i="5"/>
  <c r="S70" i="5"/>
  <c r="C71" i="5"/>
  <c r="E71" i="5" s="1"/>
  <c r="M28" i="5"/>
  <c r="R28" i="5" l="1"/>
  <c r="T28" i="5"/>
  <c r="U28" i="5" s="1"/>
  <c r="Q71" i="5"/>
  <c r="S71" i="5"/>
  <c r="P79" i="5"/>
  <c r="C72" i="5"/>
  <c r="E72" i="5" s="1"/>
  <c r="F29" i="5"/>
  <c r="H29" i="5" s="1"/>
  <c r="N28" i="5"/>
  <c r="Q72" i="5" l="1"/>
  <c r="S72" i="5"/>
  <c r="P80" i="5"/>
  <c r="C73" i="5"/>
  <c r="E73" i="5" s="1"/>
  <c r="I29" i="5"/>
  <c r="L29" i="5" s="1"/>
  <c r="O29" i="5" s="1"/>
  <c r="P81" i="5" l="1"/>
  <c r="Q73" i="5"/>
  <c r="S73" i="5"/>
  <c r="C74" i="5"/>
  <c r="E74" i="5" s="1"/>
  <c r="M29" i="5"/>
  <c r="R29" i="5" l="1"/>
  <c r="T29" i="5"/>
  <c r="U29" i="5" s="1"/>
  <c r="Q74" i="5"/>
  <c r="S74" i="5"/>
  <c r="P82" i="5"/>
  <c r="C75" i="5"/>
  <c r="E75" i="5" s="1"/>
  <c r="N29" i="5"/>
  <c r="F30" i="5"/>
  <c r="H30" i="5" s="1"/>
  <c r="Q75" i="5" l="1"/>
  <c r="S75" i="5"/>
  <c r="P83" i="5"/>
  <c r="C76" i="5"/>
  <c r="E76" i="5" s="1"/>
  <c r="I30" i="5"/>
  <c r="L30" i="5" s="1"/>
  <c r="O30" i="5" s="1"/>
  <c r="P84" i="5" l="1"/>
  <c r="Q76" i="5"/>
  <c r="S76" i="5"/>
  <c r="C77" i="5"/>
  <c r="E77" i="5" s="1"/>
  <c r="M30" i="5"/>
  <c r="R30" i="5" l="1"/>
  <c r="T30" i="5"/>
  <c r="U30" i="5" s="1"/>
  <c r="Q77" i="5"/>
  <c r="S77" i="5"/>
  <c r="P85" i="5"/>
  <c r="C78" i="5"/>
  <c r="E78" i="5" s="1"/>
  <c r="F31" i="5"/>
  <c r="H31" i="5" s="1"/>
  <c r="N30" i="5"/>
  <c r="Q78" i="5" l="1"/>
  <c r="S78" i="5"/>
  <c r="P86" i="5"/>
  <c r="C79" i="5"/>
  <c r="E79" i="5" s="1"/>
  <c r="I31" i="5"/>
  <c r="L31" i="5" s="1"/>
  <c r="O31" i="5" s="1"/>
  <c r="P87" i="5" l="1"/>
  <c r="Q79" i="5"/>
  <c r="S79" i="5"/>
  <c r="C80" i="5"/>
  <c r="E80" i="5" s="1"/>
  <c r="M31" i="5"/>
  <c r="R31" i="5" l="1"/>
  <c r="T31" i="5"/>
  <c r="U31" i="5" s="1"/>
  <c r="Q80" i="5"/>
  <c r="S80" i="5"/>
  <c r="P88" i="5"/>
  <c r="C81" i="5"/>
  <c r="E81" i="5" s="1"/>
  <c r="F32" i="5"/>
  <c r="H32" i="5" s="1"/>
  <c r="N31" i="5"/>
  <c r="Q81" i="5" l="1"/>
  <c r="S81" i="5"/>
  <c r="P89" i="5"/>
  <c r="C82" i="5"/>
  <c r="E82" i="5" s="1"/>
  <c r="I32" i="5"/>
  <c r="L32" i="5" s="1"/>
  <c r="O32" i="5" s="1"/>
  <c r="P90" i="5" l="1"/>
  <c r="Q82" i="5"/>
  <c r="S82" i="5"/>
  <c r="C83" i="5"/>
  <c r="E83" i="5" s="1"/>
  <c r="M32" i="5"/>
  <c r="R32" i="5" l="1"/>
  <c r="T32" i="5"/>
  <c r="U32" i="5" s="1"/>
  <c r="Q83" i="5"/>
  <c r="S83" i="5"/>
  <c r="P91" i="5"/>
  <c r="C84" i="5"/>
  <c r="E84" i="5" s="1"/>
  <c r="F33" i="5"/>
  <c r="H33" i="5" s="1"/>
  <c r="N32" i="5"/>
  <c r="Q84" i="5" l="1"/>
  <c r="S84" i="5"/>
  <c r="P92" i="5"/>
  <c r="C85" i="5"/>
  <c r="E85" i="5" s="1"/>
  <c r="I33" i="5"/>
  <c r="L33" i="5" s="1"/>
  <c r="O33" i="5" s="1"/>
  <c r="P93" i="5" l="1"/>
  <c r="Q85" i="5"/>
  <c r="S85" i="5"/>
  <c r="C86" i="5"/>
  <c r="E86" i="5" s="1"/>
  <c r="M33" i="5"/>
  <c r="R33" i="5" l="1"/>
  <c r="T33" i="5"/>
  <c r="U33" i="5" s="1"/>
  <c r="Q86" i="5"/>
  <c r="S86" i="5"/>
  <c r="P94" i="5"/>
  <c r="C87" i="5"/>
  <c r="E87" i="5" s="1"/>
  <c r="F34" i="5"/>
  <c r="H34" i="5" s="1"/>
  <c r="N33" i="5"/>
  <c r="Q87" i="5" l="1"/>
  <c r="S87" i="5"/>
  <c r="P95" i="5"/>
  <c r="C88" i="5"/>
  <c r="E88" i="5" s="1"/>
  <c r="I34" i="5"/>
  <c r="L34" i="5" s="1"/>
  <c r="O34" i="5" s="1"/>
  <c r="P96" i="5" l="1"/>
  <c r="Q88" i="5"/>
  <c r="S88" i="5"/>
  <c r="C89" i="5"/>
  <c r="E89" i="5" s="1"/>
  <c r="M34" i="5"/>
  <c r="R34" i="5" l="1"/>
  <c r="T34" i="5"/>
  <c r="U34" i="5" s="1"/>
  <c r="Q89" i="5"/>
  <c r="S89" i="5"/>
  <c r="P97" i="5"/>
  <c r="C90" i="5"/>
  <c r="E90" i="5" s="1"/>
  <c r="N34" i="5"/>
  <c r="F35" i="5"/>
  <c r="H35" i="5" s="1"/>
  <c r="Q90" i="5" l="1"/>
  <c r="S90" i="5"/>
  <c r="P98" i="5"/>
  <c r="C91" i="5"/>
  <c r="E91" i="5" s="1"/>
  <c r="I35" i="5"/>
  <c r="L35" i="5" s="1"/>
  <c r="O35" i="5" s="1"/>
  <c r="P99" i="5" l="1"/>
  <c r="Q91" i="5"/>
  <c r="S91" i="5"/>
  <c r="C92" i="5"/>
  <c r="E92" i="5" s="1"/>
  <c r="M35" i="5"/>
  <c r="R35" i="5" l="1"/>
  <c r="T35" i="5"/>
  <c r="U35" i="5" s="1"/>
  <c r="Q92" i="5"/>
  <c r="S92" i="5"/>
  <c r="P100" i="5"/>
  <c r="C93" i="5"/>
  <c r="E93" i="5" s="1"/>
  <c r="F36" i="5"/>
  <c r="H36" i="5" s="1"/>
  <c r="N35" i="5"/>
  <c r="Q93" i="5" l="1"/>
  <c r="S93" i="5"/>
  <c r="P101" i="5"/>
  <c r="C94" i="5"/>
  <c r="E94" i="5" s="1"/>
  <c r="I36" i="5"/>
  <c r="L36" i="5" s="1"/>
  <c r="O36" i="5" s="1"/>
  <c r="P102" i="5" l="1"/>
  <c r="Q94" i="5"/>
  <c r="S94" i="5"/>
  <c r="C95" i="5"/>
  <c r="E95" i="5" s="1"/>
  <c r="M36" i="5"/>
  <c r="R36" i="5" l="1"/>
  <c r="T36" i="5"/>
  <c r="U36" i="5" s="1"/>
  <c r="Q95" i="5"/>
  <c r="S95" i="5"/>
  <c r="P103" i="5"/>
  <c r="C96" i="5"/>
  <c r="E96" i="5" s="1"/>
  <c r="F37" i="5"/>
  <c r="H37" i="5" s="1"/>
  <c r="N36" i="5"/>
  <c r="Q96" i="5" l="1"/>
  <c r="S96" i="5"/>
  <c r="P104" i="5"/>
  <c r="C97" i="5"/>
  <c r="E97" i="5" s="1"/>
  <c r="I37" i="5"/>
  <c r="L37" i="5" s="1"/>
  <c r="O37" i="5" s="1"/>
  <c r="P105" i="5" l="1"/>
  <c r="Q97" i="5"/>
  <c r="S97" i="5"/>
  <c r="C98" i="5"/>
  <c r="E98" i="5" s="1"/>
  <c r="M37" i="5"/>
  <c r="R37" i="5" l="1"/>
  <c r="T37" i="5"/>
  <c r="U37" i="5" s="1"/>
  <c r="Q98" i="5"/>
  <c r="S98" i="5"/>
  <c r="P106" i="5"/>
  <c r="C99" i="5"/>
  <c r="E99" i="5" s="1"/>
  <c r="N37" i="5"/>
  <c r="F38" i="5"/>
  <c r="H38" i="5" s="1"/>
  <c r="Q99" i="5" l="1"/>
  <c r="S99" i="5"/>
  <c r="P107" i="5"/>
  <c r="C100" i="5"/>
  <c r="E100" i="5" s="1"/>
  <c r="I38" i="5"/>
  <c r="L38" i="5" s="1"/>
  <c r="O38" i="5" s="1"/>
  <c r="P108" i="5" l="1"/>
  <c r="Q100" i="5"/>
  <c r="S100" i="5"/>
  <c r="C101" i="5"/>
  <c r="E101" i="5" s="1"/>
  <c r="M38" i="5"/>
  <c r="R38" i="5" l="1"/>
  <c r="T38" i="5"/>
  <c r="U38" i="5" s="1"/>
  <c r="Q101" i="5"/>
  <c r="S101" i="5"/>
  <c r="P109" i="5"/>
  <c r="C102" i="5"/>
  <c r="E102" i="5" s="1"/>
  <c r="F39" i="5"/>
  <c r="H39" i="5" s="1"/>
  <c r="N38" i="5"/>
  <c r="Q102" i="5" l="1"/>
  <c r="S102" i="5"/>
  <c r="P110" i="5"/>
  <c r="C103" i="5"/>
  <c r="E103" i="5" s="1"/>
  <c r="I39" i="5"/>
  <c r="L39" i="5" s="1"/>
  <c r="O39" i="5" s="1"/>
  <c r="P111" i="5" l="1"/>
  <c r="Q103" i="5"/>
  <c r="S103" i="5"/>
  <c r="C104" i="5"/>
  <c r="E104" i="5" s="1"/>
  <c r="M39" i="5"/>
  <c r="R39" i="5" l="1"/>
  <c r="T39" i="5"/>
  <c r="U39" i="5" s="1"/>
  <c r="Q104" i="5"/>
  <c r="S104" i="5"/>
  <c r="P112" i="5"/>
  <c r="C105" i="5"/>
  <c r="E105" i="5" s="1"/>
  <c r="F40" i="5"/>
  <c r="H40" i="5" s="1"/>
  <c r="N39" i="5"/>
  <c r="Q105" i="5" l="1"/>
  <c r="S105" i="5"/>
  <c r="P113" i="5"/>
  <c r="C106" i="5"/>
  <c r="E106" i="5" s="1"/>
  <c r="I40" i="5"/>
  <c r="L40" i="5" s="1"/>
  <c r="O40" i="5" s="1"/>
  <c r="P114" i="5" l="1"/>
  <c r="Q106" i="5"/>
  <c r="S106" i="5"/>
  <c r="C107" i="5"/>
  <c r="E107" i="5" s="1"/>
  <c r="M40" i="5"/>
  <c r="R40" i="5" l="1"/>
  <c r="T40" i="5"/>
  <c r="U40" i="5" s="1"/>
  <c r="Q107" i="5"/>
  <c r="S107" i="5"/>
  <c r="P115" i="5"/>
  <c r="C108" i="5"/>
  <c r="E108" i="5" s="1"/>
  <c r="N40" i="5"/>
  <c r="F41" i="5"/>
  <c r="H41" i="5" s="1"/>
  <c r="Q108" i="5" l="1"/>
  <c r="S108" i="5"/>
  <c r="P116" i="5"/>
  <c r="C109" i="5"/>
  <c r="E109" i="5" s="1"/>
  <c r="I41" i="5"/>
  <c r="L41" i="5" s="1"/>
  <c r="O41" i="5" s="1"/>
  <c r="P117" i="5" l="1"/>
  <c r="Q109" i="5"/>
  <c r="S109" i="5"/>
  <c r="C110" i="5"/>
  <c r="E110" i="5" s="1"/>
  <c r="M41" i="5"/>
  <c r="R41" i="5" l="1"/>
  <c r="T41" i="5"/>
  <c r="U41" i="5" s="1"/>
  <c r="Q110" i="5"/>
  <c r="S110" i="5"/>
  <c r="P118" i="5"/>
  <c r="C111" i="5"/>
  <c r="E111" i="5" s="1"/>
  <c r="N41" i="5"/>
  <c r="F42" i="5"/>
  <c r="H42" i="5" s="1"/>
  <c r="Q111" i="5" l="1"/>
  <c r="S111" i="5"/>
  <c r="P119" i="5"/>
  <c r="C112" i="5"/>
  <c r="E112" i="5" s="1"/>
  <c r="I42" i="5"/>
  <c r="L42" i="5" s="1"/>
  <c r="O42" i="5" s="1"/>
  <c r="P120" i="5" l="1"/>
  <c r="Q112" i="5"/>
  <c r="S112" i="5"/>
  <c r="C113" i="5"/>
  <c r="E113" i="5" s="1"/>
  <c r="M42" i="5"/>
  <c r="R42" i="5" l="1"/>
  <c r="T42" i="5"/>
  <c r="U42" i="5" s="1"/>
  <c r="Q113" i="5"/>
  <c r="S113" i="5"/>
  <c r="P121" i="5"/>
  <c r="C114" i="5"/>
  <c r="E114" i="5" s="1"/>
  <c r="N42" i="5"/>
  <c r="F43" i="5"/>
  <c r="H43" i="5" s="1"/>
  <c r="Q114" i="5" l="1"/>
  <c r="S114" i="5"/>
  <c r="P122" i="5"/>
  <c r="C115" i="5"/>
  <c r="E115" i="5" s="1"/>
  <c r="I43" i="5"/>
  <c r="L43" i="5" s="1"/>
  <c r="O43" i="5" s="1"/>
  <c r="P123" i="5" l="1"/>
  <c r="Q115" i="5"/>
  <c r="S115" i="5"/>
  <c r="C116" i="5"/>
  <c r="E116" i="5" s="1"/>
  <c r="M43" i="5"/>
  <c r="R43" i="5" l="1"/>
  <c r="T43" i="5"/>
  <c r="U43" i="5" s="1"/>
  <c r="Q116" i="5"/>
  <c r="S116" i="5"/>
  <c r="P124" i="5"/>
  <c r="C117" i="5"/>
  <c r="E117" i="5" s="1"/>
  <c r="F44" i="5"/>
  <c r="N43" i="5"/>
  <c r="Q117" i="5" l="1"/>
  <c r="S117" i="5"/>
  <c r="P125" i="5"/>
  <c r="H44" i="5"/>
  <c r="I44" i="5" s="1"/>
  <c r="L44" i="5" s="1"/>
  <c r="O44" i="5" s="1"/>
  <c r="C118" i="5"/>
  <c r="E118" i="5" s="1"/>
  <c r="Q118" i="5" l="1"/>
  <c r="S118" i="5"/>
  <c r="P126" i="5"/>
  <c r="M44" i="5"/>
  <c r="F45" i="5" s="1"/>
  <c r="H45" i="5" s="1"/>
  <c r="C119" i="5"/>
  <c r="E119" i="5" s="1"/>
  <c r="Q119" i="5" l="1"/>
  <c r="S119" i="5"/>
  <c r="P127" i="5"/>
  <c r="R44" i="5"/>
  <c r="T44" i="5"/>
  <c r="U44" i="5" s="1"/>
  <c r="N44" i="5"/>
  <c r="C120" i="5"/>
  <c r="E120" i="5" s="1"/>
  <c r="I45" i="5"/>
  <c r="L45" i="5" s="1"/>
  <c r="O45" i="5" s="1"/>
  <c r="P128" i="5" l="1"/>
  <c r="Q120" i="5"/>
  <c r="S120" i="5"/>
  <c r="C121" i="5"/>
  <c r="E121" i="5" s="1"/>
  <c r="M45" i="5"/>
  <c r="R45" i="5" l="1"/>
  <c r="T45" i="5"/>
  <c r="U45" i="5" s="1"/>
  <c r="Q121" i="5"/>
  <c r="S121" i="5"/>
  <c r="P129" i="5"/>
  <c r="C122" i="5"/>
  <c r="E122" i="5" s="1"/>
  <c r="F46" i="5"/>
  <c r="H46" i="5" s="1"/>
  <c r="N45" i="5"/>
  <c r="Q122" i="5" l="1"/>
  <c r="S122" i="5"/>
  <c r="P130" i="5"/>
  <c r="C123" i="5"/>
  <c r="E123" i="5" s="1"/>
  <c r="I46" i="5"/>
  <c r="L46" i="5" s="1"/>
  <c r="O46" i="5" s="1"/>
  <c r="P131" i="5" l="1"/>
  <c r="Q123" i="5"/>
  <c r="S123" i="5"/>
  <c r="C124" i="5"/>
  <c r="E124" i="5" s="1"/>
  <c r="M46" i="5"/>
  <c r="R46" i="5" l="1"/>
  <c r="T46" i="5"/>
  <c r="U46" i="5" s="1"/>
  <c r="Q124" i="5"/>
  <c r="S124" i="5"/>
  <c r="P132" i="5"/>
  <c r="C125" i="5"/>
  <c r="E125" i="5" s="1"/>
  <c r="N46" i="5"/>
  <c r="F47" i="5"/>
  <c r="H47" i="5" s="1"/>
  <c r="Q125" i="5" l="1"/>
  <c r="S125" i="5"/>
  <c r="P133" i="5"/>
  <c r="C126" i="5"/>
  <c r="E126" i="5" s="1"/>
  <c r="I47" i="5"/>
  <c r="L47" i="5" s="1"/>
  <c r="O47" i="5" s="1"/>
  <c r="P134" i="5" l="1"/>
  <c r="Q126" i="5"/>
  <c r="S126" i="5"/>
  <c r="C127" i="5"/>
  <c r="E127" i="5" s="1"/>
  <c r="M47" i="5"/>
  <c r="R47" i="5" l="1"/>
  <c r="T47" i="5"/>
  <c r="U47" i="5" s="1"/>
  <c r="Q127" i="5"/>
  <c r="S127" i="5"/>
  <c r="P135" i="5"/>
  <c r="C128" i="5"/>
  <c r="E128" i="5" s="1"/>
  <c r="N47" i="5"/>
  <c r="F48" i="5"/>
  <c r="H48" i="5" s="1"/>
  <c r="Q128" i="5" l="1"/>
  <c r="S128" i="5"/>
  <c r="P136" i="5"/>
  <c r="C129" i="5"/>
  <c r="E129" i="5" s="1"/>
  <c r="I48" i="5"/>
  <c r="L48" i="5" s="1"/>
  <c r="O48" i="5" s="1"/>
  <c r="P137" i="5" l="1"/>
  <c r="Q129" i="5"/>
  <c r="S129" i="5"/>
  <c r="C130" i="5"/>
  <c r="E130" i="5" s="1"/>
  <c r="M48" i="5"/>
  <c r="R48" i="5" l="1"/>
  <c r="T48" i="5"/>
  <c r="U48" i="5" s="1"/>
  <c r="Q130" i="5"/>
  <c r="S130" i="5"/>
  <c r="P138" i="5"/>
  <c r="C131" i="5"/>
  <c r="E131" i="5" s="1"/>
  <c r="F49" i="5"/>
  <c r="H49" i="5" s="1"/>
  <c r="N48" i="5"/>
  <c r="Q131" i="5" l="1"/>
  <c r="S131" i="5"/>
  <c r="P139" i="5"/>
  <c r="C132" i="5"/>
  <c r="E132" i="5" s="1"/>
  <c r="I49" i="5"/>
  <c r="L49" i="5" s="1"/>
  <c r="O49" i="5" s="1"/>
  <c r="P140" i="5" l="1"/>
  <c r="Q132" i="5"/>
  <c r="S132" i="5"/>
  <c r="C133" i="5"/>
  <c r="E133" i="5" s="1"/>
  <c r="M49" i="5"/>
  <c r="R49" i="5" l="1"/>
  <c r="T49" i="5"/>
  <c r="U49" i="5" s="1"/>
  <c r="Q133" i="5"/>
  <c r="S133" i="5"/>
  <c r="P141" i="5"/>
  <c r="C134" i="5"/>
  <c r="E134" i="5" s="1"/>
  <c r="F50" i="5"/>
  <c r="H50" i="5" s="1"/>
  <c r="N49" i="5"/>
  <c r="Q134" i="5" l="1"/>
  <c r="S134" i="5"/>
  <c r="P142" i="5"/>
  <c r="C135" i="5"/>
  <c r="E135" i="5" s="1"/>
  <c r="I50" i="5"/>
  <c r="L50" i="5" s="1"/>
  <c r="O50" i="5" s="1"/>
  <c r="P143" i="5" l="1"/>
  <c r="Q135" i="5"/>
  <c r="S135" i="5"/>
  <c r="C136" i="5"/>
  <c r="E136" i="5" s="1"/>
  <c r="M50" i="5"/>
  <c r="R50" i="5" l="1"/>
  <c r="T50" i="5"/>
  <c r="U50" i="5" s="1"/>
  <c r="Q136" i="5"/>
  <c r="S136" i="5"/>
  <c r="P144" i="5"/>
  <c r="C137" i="5"/>
  <c r="E137" i="5" s="1"/>
  <c r="N50" i="5"/>
  <c r="F51" i="5"/>
  <c r="H51" i="5" s="1"/>
  <c r="Q137" i="5" l="1"/>
  <c r="S137" i="5"/>
  <c r="P145" i="5"/>
  <c r="C138" i="5"/>
  <c r="E138" i="5" s="1"/>
  <c r="I51" i="5"/>
  <c r="L51" i="5" s="1"/>
  <c r="O51" i="5" s="1"/>
  <c r="P146" i="5" l="1"/>
  <c r="Q138" i="5"/>
  <c r="S138" i="5"/>
  <c r="C139" i="5"/>
  <c r="E139" i="5" s="1"/>
  <c r="M51" i="5"/>
  <c r="R51" i="5" l="1"/>
  <c r="T51" i="5"/>
  <c r="U51" i="5" s="1"/>
  <c r="Q139" i="5"/>
  <c r="S139" i="5"/>
  <c r="P147" i="5"/>
  <c r="C140" i="5"/>
  <c r="E140" i="5" s="1"/>
  <c r="F52" i="5"/>
  <c r="H52" i="5" s="1"/>
  <c r="N51" i="5"/>
  <c r="Q140" i="5" l="1"/>
  <c r="S140" i="5"/>
  <c r="P148" i="5"/>
  <c r="C141" i="5"/>
  <c r="E141" i="5" s="1"/>
  <c r="I52" i="5"/>
  <c r="L52" i="5" s="1"/>
  <c r="O52" i="5" s="1"/>
  <c r="P149" i="5" l="1"/>
  <c r="Q141" i="5"/>
  <c r="S141" i="5"/>
  <c r="C142" i="5"/>
  <c r="E142" i="5" s="1"/>
  <c r="M52" i="5"/>
  <c r="R52" i="5" l="1"/>
  <c r="T52" i="5"/>
  <c r="U52" i="5" s="1"/>
  <c r="Q142" i="5"/>
  <c r="S142" i="5"/>
  <c r="P150" i="5"/>
  <c r="C143" i="5"/>
  <c r="E143" i="5" s="1"/>
  <c r="F53" i="5"/>
  <c r="H53" i="5" s="1"/>
  <c r="N52" i="5"/>
  <c r="Q143" i="5" l="1"/>
  <c r="S143" i="5"/>
  <c r="P151" i="5"/>
  <c r="C144" i="5"/>
  <c r="E144" i="5" s="1"/>
  <c r="I53" i="5"/>
  <c r="L53" i="5" s="1"/>
  <c r="O53" i="5" s="1"/>
  <c r="P152" i="5" l="1"/>
  <c r="Q144" i="5"/>
  <c r="S144" i="5"/>
  <c r="C145" i="5"/>
  <c r="E145" i="5" s="1"/>
  <c r="M53" i="5"/>
  <c r="R53" i="5" l="1"/>
  <c r="T53" i="5"/>
  <c r="U53" i="5" s="1"/>
  <c r="Q145" i="5"/>
  <c r="S145" i="5"/>
  <c r="P153" i="5"/>
  <c r="C146" i="5"/>
  <c r="E146" i="5" s="1"/>
  <c r="F54" i="5"/>
  <c r="H54" i="5" s="1"/>
  <c r="N53" i="5"/>
  <c r="Q146" i="5" l="1"/>
  <c r="S146" i="5"/>
  <c r="P154" i="5"/>
  <c r="C147" i="5"/>
  <c r="E147" i="5" s="1"/>
  <c r="I54" i="5"/>
  <c r="L54" i="5" s="1"/>
  <c r="O54" i="5" s="1"/>
  <c r="P155" i="5" l="1"/>
  <c r="Q147" i="5"/>
  <c r="S147" i="5"/>
  <c r="C148" i="5"/>
  <c r="E148" i="5" s="1"/>
  <c r="M54" i="5"/>
  <c r="R54" i="5" l="1"/>
  <c r="T54" i="5"/>
  <c r="U54" i="5" s="1"/>
  <c r="Q148" i="5"/>
  <c r="S148" i="5"/>
  <c r="P156" i="5"/>
  <c r="C149" i="5"/>
  <c r="E149" i="5" s="1"/>
  <c r="F55" i="5"/>
  <c r="H55" i="5" s="1"/>
  <c r="N54" i="5"/>
  <c r="Q149" i="5" l="1"/>
  <c r="S149" i="5"/>
  <c r="P157" i="5"/>
  <c r="C150" i="5"/>
  <c r="E150" i="5" s="1"/>
  <c r="I55" i="5"/>
  <c r="L55" i="5" s="1"/>
  <c r="O55" i="5" s="1"/>
  <c r="P158" i="5" l="1"/>
  <c r="Q150" i="5"/>
  <c r="S150" i="5"/>
  <c r="C151" i="5"/>
  <c r="E151" i="5" s="1"/>
  <c r="M55" i="5"/>
  <c r="R55" i="5" l="1"/>
  <c r="T55" i="5"/>
  <c r="U55" i="5" s="1"/>
  <c r="Q151" i="5"/>
  <c r="S151" i="5"/>
  <c r="P159" i="5"/>
  <c r="C152" i="5"/>
  <c r="E152" i="5" s="1"/>
  <c r="N55" i="5"/>
  <c r="F56" i="5"/>
  <c r="H56" i="5" s="1"/>
  <c r="Q152" i="5" l="1"/>
  <c r="S152" i="5"/>
  <c r="P160" i="5"/>
  <c r="C153" i="5"/>
  <c r="E153" i="5" s="1"/>
  <c r="I56" i="5"/>
  <c r="L56" i="5" s="1"/>
  <c r="O56" i="5" s="1"/>
  <c r="P161" i="5" l="1"/>
  <c r="Q153" i="5"/>
  <c r="S153" i="5"/>
  <c r="C154" i="5"/>
  <c r="E154" i="5" s="1"/>
  <c r="M56" i="5"/>
  <c r="R56" i="5" l="1"/>
  <c r="T56" i="5"/>
  <c r="U56" i="5" s="1"/>
  <c r="Q154" i="5"/>
  <c r="S154" i="5"/>
  <c r="P162" i="5"/>
  <c r="C155" i="5"/>
  <c r="E155" i="5" s="1"/>
  <c r="N56" i="5"/>
  <c r="F57" i="5"/>
  <c r="H57" i="5" s="1"/>
  <c r="Q155" i="5" l="1"/>
  <c r="S155" i="5"/>
  <c r="P163" i="5"/>
  <c r="C156" i="5"/>
  <c r="E156" i="5" s="1"/>
  <c r="I57" i="5"/>
  <c r="L57" i="5" s="1"/>
  <c r="O57" i="5" s="1"/>
  <c r="P164" i="5" l="1"/>
  <c r="Q156" i="5"/>
  <c r="S156" i="5"/>
  <c r="C157" i="5"/>
  <c r="E157" i="5" s="1"/>
  <c r="M57" i="5"/>
  <c r="R57" i="5" l="1"/>
  <c r="T57" i="5"/>
  <c r="U57" i="5" s="1"/>
  <c r="Q157" i="5"/>
  <c r="S157" i="5"/>
  <c r="P165" i="5"/>
  <c r="C158" i="5"/>
  <c r="E158" i="5" s="1"/>
  <c r="F58" i="5"/>
  <c r="H58" i="5" s="1"/>
  <c r="N57" i="5"/>
  <c r="Q158" i="5" l="1"/>
  <c r="S158" i="5"/>
  <c r="P166" i="5"/>
  <c r="C159" i="5"/>
  <c r="E159" i="5" s="1"/>
  <c r="I58" i="5"/>
  <c r="L58" i="5" s="1"/>
  <c r="O58" i="5" s="1"/>
  <c r="P167" i="5" l="1"/>
  <c r="Q159" i="5"/>
  <c r="S159" i="5"/>
  <c r="C160" i="5"/>
  <c r="E160" i="5" s="1"/>
  <c r="M58" i="5"/>
  <c r="R58" i="5" l="1"/>
  <c r="T58" i="5"/>
  <c r="U58" i="5" s="1"/>
  <c r="Q160" i="5"/>
  <c r="S160" i="5"/>
  <c r="P168" i="5"/>
  <c r="C161" i="5"/>
  <c r="E161" i="5" s="1"/>
  <c r="F59" i="5"/>
  <c r="H59" i="5" s="1"/>
  <c r="N58" i="5"/>
  <c r="Q161" i="5" l="1"/>
  <c r="S161" i="5"/>
  <c r="P169" i="5"/>
  <c r="C162" i="5"/>
  <c r="E162" i="5" s="1"/>
  <c r="I59" i="5"/>
  <c r="L59" i="5" s="1"/>
  <c r="O59" i="5" s="1"/>
  <c r="P170" i="5" l="1"/>
  <c r="Q162" i="5"/>
  <c r="S162" i="5"/>
  <c r="C163" i="5"/>
  <c r="E163" i="5" s="1"/>
  <c r="M59" i="5"/>
  <c r="R59" i="5" l="1"/>
  <c r="T59" i="5"/>
  <c r="U59" i="5" s="1"/>
  <c r="Q163" i="5"/>
  <c r="S163" i="5"/>
  <c r="P171" i="5"/>
  <c r="C164" i="5"/>
  <c r="E164" i="5" s="1"/>
  <c r="N59" i="5"/>
  <c r="F60" i="5"/>
  <c r="H60" i="5" s="1"/>
  <c r="Q164" i="5" l="1"/>
  <c r="S164" i="5"/>
  <c r="P172" i="5"/>
  <c r="C165" i="5"/>
  <c r="E165" i="5" s="1"/>
  <c r="I60" i="5"/>
  <c r="L60" i="5" s="1"/>
  <c r="O60" i="5" s="1"/>
  <c r="P173" i="5" l="1"/>
  <c r="Q165" i="5"/>
  <c r="S165" i="5"/>
  <c r="C166" i="5"/>
  <c r="E166" i="5" s="1"/>
  <c r="M60" i="5"/>
  <c r="R60" i="5" l="1"/>
  <c r="T60" i="5"/>
  <c r="U60" i="5" s="1"/>
  <c r="Q166" i="5"/>
  <c r="S166" i="5"/>
  <c r="P174" i="5"/>
  <c r="C167" i="5"/>
  <c r="E167" i="5" s="1"/>
  <c r="N60" i="5"/>
  <c r="F61" i="5"/>
  <c r="H61" i="5" s="1"/>
  <c r="Q167" i="5" l="1"/>
  <c r="S167" i="5"/>
  <c r="P175" i="5"/>
  <c r="C168" i="5"/>
  <c r="E168" i="5" s="1"/>
  <c r="I61" i="5"/>
  <c r="L61" i="5" s="1"/>
  <c r="O61" i="5" s="1"/>
  <c r="P176" i="5" l="1"/>
  <c r="Q168" i="5"/>
  <c r="S168" i="5"/>
  <c r="C169" i="5"/>
  <c r="E169" i="5" s="1"/>
  <c r="M61" i="5"/>
  <c r="R61" i="5" l="1"/>
  <c r="T61" i="5"/>
  <c r="U61" i="5" s="1"/>
  <c r="Q169" i="5"/>
  <c r="S169" i="5"/>
  <c r="P177" i="5"/>
  <c r="C170" i="5"/>
  <c r="E170" i="5" s="1"/>
  <c r="F62" i="5"/>
  <c r="H62" i="5" s="1"/>
  <c r="N61" i="5"/>
  <c r="Q170" i="5" l="1"/>
  <c r="S170" i="5"/>
  <c r="P178" i="5"/>
  <c r="C171" i="5"/>
  <c r="E171" i="5" s="1"/>
  <c r="I62" i="5"/>
  <c r="L62" i="5" s="1"/>
  <c r="O62" i="5" s="1"/>
  <c r="P179" i="5" l="1"/>
  <c r="Q171" i="5"/>
  <c r="S171" i="5"/>
  <c r="C172" i="5"/>
  <c r="E172" i="5" s="1"/>
  <c r="M62" i="5"/>
  <c r="R62" i="5" l="1"/>
  <c r="T62" i="5"/>
  <c r="U62" i="5" s="1"/>
  <c r="Q172" i="5"/>
  <c r="S172" i="5"/>
  <c r="P180" i="5"/>
  <c r="C173" i="5"/>
  <c r="E173" i="5" s="1"/>
  <c r="F63" i="5"/>
  <c r="H63" i="5" s="1"/>
  <c r="N62" i="5"/>
  <c r="Q173" i="5" l="1"/>
  <c r="S173" i="5"/>
  <c r="P181" i="5"/>
  <c r="C174" i="5"/>
  <c r="E174" i="5" s="1"/>
  <c r="I63" i="5"/>
  <c r="L63" i="5" s="1"/>
  <c r="O63" i="5" s="1"/>
  <c r="P182" i="5" l="1"/>
  <c r="Q174" i="5"/>
  <c r="S174" i="5"/>
  <c r="C175" i="5"/>
  <c r="E175" i="5" s="1"/>
  <c r="M63" i="5"/>
  <c r="R63" i="5" l="1"/>
  <c r="T63" i="5"/>
  <c r="U63" i="5" s="1"/>
  <c r="Q175" i="5"/>
  <c r="S175" i="5"/>
  <c r="P183" i="5"/>
  <c r="C176" i="5"/>
  <c r="E176" i="5" s="1"/>
  <c r="F64" i="5"/>
  <c r="H64" i="5" s="1"/>
  <c r="N63" i="5"/>
  <c r="Q176" i="5" l="1"/>
  <c r="S176" i="5"/>
  <c r="P184" i="5"/>
  <c r="C177" i="5"/>
  <c r="E177" i="5" s="1"/>
  <c r="I64" i="5"/>
  <c r="L64" i="5" s="1"/>
  <c r="O64" i="5" s="1"/>
  <c r="P185" i="5" l="1"/>
  <c r="Q177" i="5"/>
  <c r="S177" i="5"/>
  <c r="C178" i="5"/>
  <c r="E178" i="5" s="1"/>
  <c r="M64" i="5"/>
  <c r="R64" i="5" l="1"/>
  <c r="T64" i="5"/>
  <c r="U64" i="5" s="1"/>
  <c r="Q178" i="5"/>
  <c r="S178" i="5"/>
  <c r="P186" i="5"/>
  <c r="C179" i="5"/>
  <c r="E179" i="5" s="1"/>
  <c r="F65" i="5"/>
  <c r="H65" i="5" s="1"/>
  <c r="N64" i="5"/>
  <c r="Q179" i="5" l="1"/>
  <c r="S179" i="5"/>
  <c r="P187" i="5"/>
  <c r="C180" i="5"/>
  <c r="E180" i="5" s="1"/>
  <c r="I65" i="5"/>
  <c r="L65" i="5" s="1"/>
  <c r="O65" i="5" s="1"/>
  <c r="P188" i="5" l="1"/>
  <c r="Q180" i="5"/>
  <c r="S180" i="5"/>
  <c r="C181" i="5"/>
  <c r="E181" i="5" s="1"/>
  <c r="M65" i="5"/>
  <c r="R65" i="5" l="1"/>
  <c r="T65" i="5"/>
  <c r="U65" i="5" s="1"/>
  <c r="Q181" i="5"/>
  <c r="S181" i="5"/>
  <c r="P189" i="5"/>
  <c r="C182" i="5"/>
  <c r="E182" i="5" s="1"/>
  <c r="N65" i="5"/>
  <c r="F66" i="5"/>
  <c r="H66" i="5" s="1"/>
  <c r="Q182" i="5" l="1"/>
  <c r="S182" i="5"/>
  <c r="P190" i="5"/>
  <c r="C183" i="5"/>
  <c r="E183" i="5" s="1"/>
  <c r="I66" i="5"/>
  <c r="L66" i="5" s="1"/>
  <c r="O66" i="5" s="1"/>
  <c r="P191" i="5" l="1"/>
  <c r="Q183" i="5"/>
  <c r="S183" i="5"/>
  <c r="C184" i="5"/>
  <c r="E184" i="5" s="1"/>
  <c r="M66" i="5"/>
  <c r="R66" i="5" l="1"/>
  <c r="T66" i="5"/>
  <c r="U66" i="5" s="1"/>
  <c r="Q184" i="5"/>
  <c r="S184" i="5"/>
  <c r="P192" i="5"/>
  <c r="C185" i="5"/>
  <c r="E185" i="5" s="1"/>
  <c r="F67" i="5"/>
  <c r="H67" i="5" s="1"/>
  <c r="N66" i="5"/>
  <c r="Q185" i="5" l="1"/>
  <c r="S185" i="5"/>
  <c r="P193" i="5"/>
  <c r="C186" i="5"/>
  <c r="E186" i="5" s="1"/>
  <c r="I67" i="5"/>
  <c r="L67" i="5" s="1"/>
  <c r="O67" i="5" s="1"/>
  <c r="P194" i="5" l="1"/>
  <c r="Q186" i="5"/>
  <c r="S186" i="5"/>
  <c r="C187" i="5"/>
  <c r="E187" i="5" s="1"/>
  <c r="C56" i="3" s="1"/>
  <c r="M67" i="5"/>
  <c r="R67" i="5" l="1"/>
  <c r="T67" i="5"/>
  <c r="U67" i="5" s="1"/>
  <c r="Q187" i="5"/>
  <c r="D56" i="3" s="1"/>
  <c r="S187" i="5"/>
  <c r="E56" i="3" s="1"/>
  <c r="P195" i="5"/>
  <c r="C188" i="5"/>
  <c r="E188" i="5" s="1"/>
  <c r="N67" i="5"/>
  <c r="F68" i="5"/>
  <c r="H68" i="5" s="1"/>
  <c r="Q188" i="5" l="1"/>
  <c r="S188" i="5"/>
  <c r="P196" i="5"/>
  <c r="C189" i="5"/>
  <c r="E189" i="5" s="1"/>
  <c r="I68" i="5"/>
  <c r="L68" i="5" s="1"/>
  <c r="O68" i="5" s="1"/>
  <c r="P197" i="5" l="1"/>
  <c r="Q189" i="5"/>
  <c r="S189" i="5"/>
  <c r="C190" i="5"/>
  <c r="E190" i="5" s="1"/>
  <c r="M68" i="5"/>
  <c r="R68" i="5" l="1"/>
  <c r="T68" i="5"/>
  <c r="U68" i="5" s="1"/>
  <c r="Q190" i="5"/>
  <c r="S190" i="5"/>
  <c r="P198" i="5"/>
  <c r="C191" i="5"/>
  <c r="E191" i="5" s="1"/>
  <c r="F69" i="5"/>
  <c r="H69" i="5" s="1"/>
  <c r="N68" i="5"/>
  <c r="Q191" i="5" l="1"/>
  <c r="S191" i="5"/>
  <c r="P199" i="5"/>
  <c r="C192" i="5"/>
  <c r="E192" i="5" s="1"/>
  <c r="I69" i="5"/>
  <c r="L69" i="5" s="1"/>
  <c r="O69" i="5" s="1"/>
  <c r="P200" i="5" l="1"/>
  <c r="Q192" i="5"/>
  <c r="S192" i="5"/>
  <c r="C193" i="5"/>
  <c r="E193" i="5" s="1"/>
  <c r="M69" i="5"/>
  <c r="R69" i="5" l="1"/>
  <c r="T69" i="5"/>
  <c r="U69" i="5" s="1"/>
  <c r="Q193" i="5"/>
  <c r="S193" i="5"/>
  <c r="P201" i="5"/>
  <c r="C194" i="5"/>
  <c r="E194" i="5" s="1"/>
  <c r="F70" i="5"/>
  <c r="H70" i="5" s="1"/>
  <c r="N69" i="5"/>
  <c r="Q194" i="5" l="1"/>
  <c r="S194" i="5"/>
  <c r="P202" i="5"/>
  <c r="C195" i="5"/>
  <c r="E195" i="5" s="1"/>
  <c r="I70" i="5"/>
  <c r="L70" i="5" s="1"/>
  <c r="O70" i="5" s="1"/>
  <c r="P203" i="5" l="1"/>
  <c r="Q195" i="5"/>
  <c r="S195" i="5"/>
  <c r="C196" i="5"/>
  <c r="E196" i="5" s="1"/>
  <c r="M70" i="5"/>
  <c r="R70" i="5" l="1"/>
  <c r="T70" i="5"/>
  <c r="U70" i="5" s="1"/>
  <c r="Q196" i="5"/>
  <c r="S196" i="5"/>
  <c r="P204" i="5"/>
  <c r="C197" i="5"/>
  <c r="E197" i="5" s="1"/>
  <c r="F71" i="5"/>
  <c r="H71" i="5" s="1"/>
  <c r="N70" i="5"/>
  <c r="Q197" i="5" l="1"/>
  <c r="S197" i="5"/>
  <c r="P205" i="5"/>
  <c r="C198" i="5"/>
  <c r="E198" i="5" s="1"/>
  <c r="I71" i="5"/>
  <c r="L71" i="5" s="1"/>
  <c r="O71" i="5" s="1"/>
  <c r="P206" i="5" l="1"/>
  <c r="Q198" i="5"/>
  <c r="S198" i="5"/>
  <c r="C199" i="5"/>
  <c r="E199" i="5" s="1"/>
  <c r="M71" i="5"/>
  <c r="R71" i="5" l="1"/>
  <c r="T71" i="5"/>
  <c r="U71" i="5" s="1"/>
  <c r="Q199" i="5"/>
  <c r="S199" i="5"/>
  <c r="P207" i="5"/>
  <c r="C200" i="5"/>
  <c r="E200" i="5" s="1"/>
  <c r="F72" i="5"/>
  <c r="H72" i="5" s="1"/>
  <c r="N71" i="5"/>
  <c r="Q200" i="5" l="1"/>
  <c r="S200" i="5"/>
  <c r="P208" i="5"/>
  <c r="C201" i="5"/>
  <c r="E201" i="5" s="1"/>
  <c r="I72" i="5"/>
  <c r="L72" i="5" s="1"/>
  <c r="O72" i="5" s="1"/>
  <c r="P209" i="5" l="1"/>
  <c r="Q201" i="5"/>
  <c r="S201" i="5"/>
  <c r="C202" i="5"/>
  <c r="E202" i="5" s="1"/>
  <c r="M72" i="5"/>
  <c r="R72" i="5" l="1"/>
  <c r="T72" i="5"/>
  <c r="U72" i="5" s="1"/>
  <c r="Q202" i="5"/>
  <c r="S202" i="5"/>
  <c r="P210" i="5"/>
  <c r="C203" i="5"/>
  <c r="E203" i="5" s="1"/>
  <c r="F73" i="5"/>
  <c r="H73" i="5" s="1"/>
  <c r="N72" i="5"/>
  <c r="Q203" i="5" l="1"/>
  <c r="S203" i="5"/>
  <c r="P211" i="5"/>
  <c r="C204" i="5"/>
  <c r="E204" i="5" s="1"/>
  <c r="I73" i="5"/>
  <c r="L73" i="5" s="1"/>
  <c r="O73" i="5" s="1"/>
  <c r="P212" i="5" l="1"/>
  <c r="Q204" i="5"/>
  <c r="S204" i="5"/>
  <c r="C205" i="5"/>
  <c r="E205" i="5" s="1"/>
  <c r="M73" i="5"/>
  <c r="R73" i="5" l="1"/>
  <c r="T73" i="5"/>
  <c r="U73" i="5" s="1"/>
  <c r="Q205" i="5"/>
  <c r="S205" i="5"/>
  <c r="P213" i="5"/>
  <c r="C206" i="5"/>
  <c r="E206" i="5" s="1"/>
  <c r="F74" i="5"/>
  <c r="H74" i="5" s="1"/>
  <c r="N73" i="5"/>
  <c r="Q206" i="5" l="1"/>
  <c r="S206" i="5"/>
  <c r="P214" i="5"/>
  <c r="C207" i="5"/>
  <c r="E207" i="5" s="1"/>
  <c r="I74" i="5"/>
  <c r="L74" i="5" s="1"/>
  <c r="O74" i="5" s="1"/>
  <c r="P215" i="5" l="1"/>
  <c r="Q207" i="5"/>
  <c r="S207" i="5"/>
  <c r="C208" i="5"/>
  <c r="E208" i="5" s="1"/>
  <c r="M74" i="5"/>
  <c r="R74" i="5" l="1"/>
  <c r="T74" i="5"/>
  <c r="U74" i="5" s="1"/>
  <c r="Q208" i="5"/>
  <c r="S208" i="5"/>
  <c r="P216" i="5"/>
  <c r="C209" i="5"/>
  <c r="E209" i="5" s="1"/>
  <c r="F75" i="5"/>
  <c r="H75" i="5" s="1"/>
  <c r="N74" i="5"/>
  <c r="Q209" i="5" l="1"/>
  <c r="S209" i="5"/>
  <c r="P217" i="5"/>
  <c r="C210" i="5"/>
  <c r="E210" i="5" s="1"/>
  <c r="I75" i="5"/>
  <c r="L75" i="5" s="1"/>
  <c r="O75" i="5" s="1"/>
  <c r="P218" i="5" l="1"/>
  <c r="Q210" i="5"/>
  <c r="S210" i="5"/>
  <c r="C211" i="5"/>
  <c r="E211" i="5" s="1"/>
  <c r="M75" i="5"/>
  <c r="R75" i="5" l="1"/>
  <c r="T75" i="5"/>
  <c r="U75" i="5" s="1"/>
  <c r="Q211" i="5"/>
  <c r="S211" i="5"/>
  <c r="P219" i="5"/>
  <c r="C212" i="5"/>
  <c r="E212" i="5" s="1"/>
  <c r="F76" i="5"/>
  <c r="H76" i="5" s="1"/>
  <c r="N75" i="5"/>
  <c r="Q212" i="5" l="1"/>
  <c r="S212" i="5"/>
  <c r="P220" i="5"/>
  <c r="C213" i="5"/>
  <c r="E213" i="5" s="1"/>
  <c r="I76" i="5"/>
  <c r="L76" i="5" s="1"/>
  <c r="O76" i="5" s="1"/>
  <c r="P221" i="5" l="1"/>
  <c r="Q213" i="5"/>
  <c r="S213" i="5"/>
  <c r="C214" i="5"/>
  <c r="E214" i="5" s="1"/>
  <c r="M76" i="5"/>
  <c r="R76" i="5" l="1"/>
  <c r="T76" i="5"/>
  <c r="U76" i="5" s="1"/>
  <c r="Q214" i="5"/>
  <c r="S214" i="5"/>
  <c r="P222" i="5"/>
  <c r="C215" i="5"/>
  <c r="E215" i="5" s="1"/>
  <c r="F77" i="5"/>
  <c r="H77" i="5" s="1"/>
  <c r="N76" i="5"/>
  <c r="Q215" i="5" l="1"/>
  <c r="S215" i="5"/>
  <c r="P223" i="5"/>
  <c r="C216" i="5"/>
  <c r="E216" i="5" s="1"/>
  <c r="I77" i="5"/>
  <c r="L77" i="5" s="1"/>
  <c r="O77" i="5" s="1"/>
  <c r="P224" i="5" l="1"/>
  <c r="Q216" i="5"/>
  <c r="S216" i="5"/>
  <c r="C217" i="5"/>
  <c r="E217" i="5" s="1"/>
  <c r="M77" i="5"/>
  <c r="R77" i="5" l="1"/>
  <c r="T77" i="5"/>
  <c r="U77" i="5" s="1"/>
  <c r="Q217" i="5"/>
  <c r="S217" i="5"/>
  <c r="P225" i="5"/>
  <c r="C218" i="5"/>
  <c r="E218" i="5" s="1"/>
  <c r="F78" i="5"/>
  <c r="H78" i="5" s="1"/>
  <c r="N77" i="5"/>
  <c r="Q218" i="5" l="1"/>
  <c r="S218" i="5"/>
  <c r="P226" i="5"/>
  <c r="C219" i="5"/>
  <c r="E219" i="5" s="1"/>
  <c r="I78" i="5"/>
  <c r="L78" i="5" s="1"/>
  <c r="O78" i="5" s="1"/>
  <c r="P227" i="5" l="1"/>
  <c r="Q219" i="5"/>
  <c r="S219" i="5"/>
  <c r="C220" i="5"/>
  <c r="E220" i="5" s="1"/>
  <c r="M78" i="5"/>
  <c r="R78" i="5" l="1"/>
  <c r="T78" i="5"/>
  <c r="U78" i="5" s="1"/>
  <c r="Q220" i="5"/>
  <c r="S220" i="5"/>
  <c r="P228" i="5"/>
  <c r="C221" i="5"/>
  <c r="E221" i="5" s="1"/>
  <c r="F79" i="5"/>
  <c r="H79" i="5" s="1"/>
  <c r="N78" i="5"/>
  <c r="Q221" i="5" l="1"/>
  <c r="S221" i="5"/>
  <c r="P229" i="5"/>
  <c r="C222" i="5"/>
  <c r="E222" i="5" s="1"/>
  <c r="I79" i="5"/>
  <c r="L79" i="5" s="1"/>
  <c r="O79" i="5" s="1"/>
  <c r="P230" i="5" l="1"/>
  <c r="Q222" i="5"/>
  <c r="S222" i="5"/>
  <c r="C223" i="5"/>
  <c r="E223" i="5" s="1"/>
  <c r="M79" i="5"/>
  <c r="R79" i="5" l="1"/>
  <c r="T79" i="5"/>
  <c r="U79" i="5" s="1"/>
  <c r="Q223" i="5"/>
  <c r="S223" i="5"/>
  <c r="P231" i="5"/>
  <c r="C224" i="5"/>
  <c r="E224" i="5" s="1"/>
  <c r="N79" i="5"/>
  <c r="F80" i="5"/>
  <c r="H80" i="5" s="1"/>
  <c r="Q224" i="5" l="1"/>
  <c r="S224" i="5"/>
  <c r="P232" i="5"/>
  <c r="C225" i="5"/>
  <c r="E225" i="5" s="1"/>
  <c r="I80" i="5"/>
  <c r="L80" i="5" s="1"/>
  <c r="O80" i="5" s="1"/>
  <c r="P233" i="5" l="1"/>
  <c r="Q225" i="5"/>
  <c r="S225" i="5"/>
  <c r="C226" i="5"/>
  <c r="E226" i="5" s="1"/>
  <c r="M80" i="5"/>
  <c r="R80" i="5" l="1"/>
  <c r="T80" i="5"/>
  <c r="U80" i="5" s="1"/>
  <c r="Q226" i="5"/>
  <c r="S226" i="5"/>
  <c r="P234" i="5"/>
  <c r="C227" i="5"/>
  <c r="E227" i="5" s="1"/>
  <c r="F81" i="5"/>
  <c r="H81" i="5" s="1"/>
  <c r="N80" i="5"/>
  <c r="Q227" i="5" l="1"/>
  <c r="S227" i="5"/>
  <c r="P235" i="5"/>
  <c r="C228" i="5"/>
  <c r="E228" i="5" s="1"/>
  <c r="I81" i="5"/>
  <c r="L81" i="5" s="1"/>
  <c r="O81" i="5" s="1"/>
  <c r="P236" i="5" l="1"/>
  <c r="Q228" i="5"/>
  <c r="S228" i="5"/>
  <c r="C229" i="5"/>
  <c r="E229" i="5" s="1"/>
  <c r="M81" i="5"/>
  <c r="R81" i="5" l="1"/>
  <c r="T81" i="5"/>
  <c r="U81" i="5" s="1"/>
  <c r="Q229" i="5"/>
  <c r="S229" i="5"/>
  <c r="P237" i="5"/>
  <c r="C230" i="5"/>
  <c r="E230" i="5" s="1"/>
  <c r="F82" i="5"/>
  <c r="H82" i="5" s="1"/>
  <c r="N81" i="5"/>
  <c r="Q230" i="5" l="1"/>
  <c r="S230" i="5"/>
  <c r="P238" i="5"/>
  <c r="C231" i="5"/>
  <c r="E231" i="5" s="1"/>
  <c r="I82" i="5"/>
  <c r="L82" i="5" s="1"/>
  <c r="O82" i="5" s="1"/>
  <c r="P239" i="5" l="1"/>
  <c r="Q231" i="5"/>
  <c r="S231" i="5"/>
  <c r="C232" i="5"/>
  <c r="E232" i="5" s="1"/>
  <c r="M82" i="5"/>
  <c r="R82" i="5" l="1"/>
  <c r="T82" i="5"/>
  <c r="U82" i="5" s="1"/>
  <c r="Q232" i="5"/>
  <c r="S232" i="5"/>
  <c r="P240" i="5"/>
  <c r="C233" i="5"/>
  <c r="E233" i="5" s="1"/>
  <c r="F83" i="5"/>
  <c r="H83" i="5" s="1"/>
  <c r="N82" i="5"/>
  <c r="Q233" i="5" l="1"/>
  <c r="S233" i="5"/>
  <c r="P241" i="5"/>
  <c r="C234" i="5"/>
  <c r="E234" i="5" s="1"/>
  <c r="I83" i="5"/>
  <c r="L83" i="5" s="1"/>
  <c r="O83" i="5" s="1"/>
  <c r="P242" i="5" l="1"/>
  <c r="Q234" i="5"/>
  <c r="S234" i="5"/>
  <c r="C235" i="5"/>
  <c r="E235" i="5" s="1"/>
  <c r="M83" i="5"/>
  <c r="R83" i="5" l="1"/>
  <c r="T83" i="5"/>
  <c r="U83" i="5" s="1"/>
  <c r="Q235" i="5"/>
  <c r="S235" i="5"/>
  <c r="P243" i="5"/>
  <c r="C236" i="5"/>
  <c r="E236" i="5" s="1"/>
  <c r="F84" i="5"/>
  <c r="H84" i="5" s="1"/>
  <c r="N83" i="5"/>
  <c r="Q236" i="5" l="1"/>
  <c r="S236" i="5"/>
  <c r="P244" i="5"/>
  <c r="C237" i="5"/>
  <c r="E237" i="5" s="1"/>
  <c r="I84" i="5"/>
  <c r="L84" i="5" s="1"/>
  <c r="O84" i="5" s="1"/>
  <c r="P245" i="5" l="1"/>
  <c r="Q237" i="5"/>
  <c r="S237" i="5"/>
  <c r="C238" i="5"/>
  <c r="E238" i="5" s="1"/>
  <c r="M84" i="5"/>
  <c r="R84" i="5" l="1"/>
  <c r="T84" i="5"/>
  <c r="U84" i="5" s="1"/>
  <c r="Q238" i="5"/>
  <c r="S238" i="5"/>
  <c r="P246" i="5"/>
  <c r="C239" i="5"/>
  <c r="E239" i="5" s="1"/>
  <c r="N84" i="5"/>
  <c r="F85" i="5"/>
  <c r="H85" i="5" s="1"/>
  <c r="Q239" i="5" l="1"/>
  <c r="S239" i="5"/>
  <c r="P247" i="5"/>
  <c r="C240" i="5"/>
  <c r="E240" i="5" s="1"/>
  <c r="I85" i="5"/>
  <c r="L85" i="5" s="1"/>
  <c r="O85" i="5" s="1"/>
  <c r="P248" i="5" l="1"/>
  <c r="Q240" i="5"/>
  <c r="S240" i="5"/>
  <c r="C241" i="5"/>
  <c r="E241" i="5" s="1"/>
  <c r="M85" i="5"/>
  <c r="R85" i="5" l="1"/>
  <c r="T85" i="5"/>
  <c r="U85" i="5" s="1"/>
  <c r="Q241" i="5"/>
  <c r="S241" i="5"/>
  <c r="P249" i="5"/>
  <c r="C242" i="5"/>
  <c r="E242" i="5" s="1"/>
  <c r="F86" i="5"/>
  <c r="H86" i="5" s="1"/>
  <c r="N85" i="5"/>
  <c r="Q242" i="5" l="1"/>
  <c r="S242" i="5"/>
  <c r="P250" i="5"/>
  <c r="C243" i="5"/>
  <c r="E243" i="5" s="1"/>
  <c r="I86" i="5"/>
  <c r="L86" i="5" s="1"/>
  <c r="O86" i="5" s="1"/>
  <c r="P251" i="5" l="1"/>
  <c r="Q243" i="5"/>
  <c r="S243" i="5"/>
  <c r="C244" i="5"/>
  <c r="E244" i="5" s="1"/>
  <c r="M86" i="5"/>
  <c r="R86" i="5" l="1"/>
  <c r="T86" i="5"/>
  <c r="U86" i="5" s="1"/>
  <c r="Q244" i="5"/>
  <c r="S244" i="5"/>
  <c r="P252" i="5"/>
  <c r="C245" i="5"/>
  <c r="E245" i="5" s="1"/>
  <c r="F87" i="5"/>
  <c r="H87" i="5" s="1"/>
  <c r="N86" i="5"/>
  <c r="Q245" i="5" l="1"/>
  <c r="S245" i="5"/>
  <c r="P253" i="5"/>
  <c r="C246" i="5"/>
  <c r="E246" i="5" s="1"/>
  <c r="I87" i="5"/>
  <c r="L87" i="5" s="1"/>
  <c r="O87" i="5" s="1"/>
  <c r="P254" i="5" l="1"/>
  <c r="Q246" i="5"/>
  <c r="S246" i="5"/>
  <c r="C247" i="5"/>
  <c r="E247" i="5" s="1"/>
  <c r="M87" i="5"/>
  <c r="R87" i="5" l="1"/>
  <c r="T87" i="5"/>
  <c r="U87" i="5" s="1"/>
  <c r="Q247" i="5"/>
  <c r="S247" i="5"/>
  <c r="P255" i="5"/>
  <c r="C248" i="5"/>
  <c r="E248" i="5" s="1"/>
  <c r="F88" i="5"/>
  <c r="H88" i="5" s="1"/>
  <c r="N87" i="5"/>
  <c r="Q248" i="5" l="1"/>
  <c r="S248" i="5"/>
  <c r="P256" i="5"/>
  <c r="C249" i="5"/>
  <c r="E249" i="5" s="1"/>
  <c r="I88" i="5"/>
  <c r="L88" i="5" s="1"/>
  <c r="O88" i="5" s="1"/>
  <c r="P257" i="5" l="1"/>
  <c r="Q249" i="5"/>
  <c r="S249" i="5"/>
  <c r="C250" i="5"/>
  <c r="E250" i="5" s="1"/>
  <c r="M88" i="5"/>
  <c r="R88" i="5" l="1"/>
  <c r="T88" i="5"/>
  <c r="U88" i="5" s="1"/>
  <c r="Q250" i="5"/>
  <c r="S250" i="5"/>
  <c r="P258" i="5"/>
  <c r="C251" i="5"/>
  <c r="E251" i="5" s="1"/>
  <c r="F89" i="5"/>
  <c r="H89" i="5" s="1"/>
  <c r="N88" i="5"/>
  <c r="Q251" i="5" l="1"/>
  <c r="S251" i="5"/>
  <c r="P259" i="5"/>
  <c r="C252" i="5"/>
  <c r="E252" i="5" s="1"/>
  <c r="I89" i="5"/>
  <c r="L89" i="5" s="1"/>
  <c r="O89" i="5" s="1"/>
  <c r="P260" i="5" l="1"/>
  <c r="Q252" i="5"/>
  <c r="S252" i="5"/>
  <c r="C253" i="5"/>
  <c r="E253" i="5" s="1"/>
  <c r="M89" i="5"/>
  <c r="R89" i="5" l="1"/>
  <c r="T89" i="5"/>
  <c r="U89" i="5" s="1"/>
  <c r="Q253" i="5"/>
  <c r="S253" i="5"/>
  <c r="P261" i="5"/>
  <c r="C254" i="5"/>
  <c r="E254" i="5" s="1"/>
  <c r="F90" i="5"/>
  <c r="H90" i="5" s="1"/>
  <c r="N89" i="5"/>
  <c r="Q254" i="5" l="1"/>
  <c r="S254" i="5"/>
  <c r="P262" i="5"/>
  <c r="C255" i="5"/>
  <c r="E255" i="5" s="1"/>
  <c r="I90" i="5"/>
  <c r="L90" i="5" s="1"/>
  <c r="O90" i="5" s="1"/>
  <c r="P263" i="5" l="1"/>
  <c r="Q255" i="5"/>
  <c r="S255" i="5"/>
  <c r="C256" i="5"/>
  <c r="E256" i="5" s="1"/>
  <c r="M90" i="5"/>
  <c r="R90" i="5" l="1"/>
  <c r="T90" i="5"/>
  <c r="U90" i="5" s="1"/>
  <c r="Q256" i="5"/>
  <c r="S256" i="5"/>
  <c r="P264" i="5"/>
  <c r="C257" i="5"/>
  <c r="E257" i="5" s="1"/>
  <c r="F91" i="5"/>
  <c r="H91" i="5" s="1"/>
  <c r="N90" i="5"/>
  <c r="Q257" i="5" l="1"/>
  <c r="S257" i="5"/>
  <c r="P265" i="5"/>
  <c r="C258" i="5"/>
  <c r="E258" i="5" s="1"/>
  <c r="I91" i="5"/>
  <c r="L91" i="5" s="1"/>
  <c r="O91" i="5" s="1"/>
  <c r="P266" i="5" l="1"/>
  <c r="Q258" i="5"/>
  <c r="S258" i="5"/>
  <c r="C259" i="5"/>
  <c r="E259" i="5" s="1"/>
  <c r="M91" i="5"/>
  <c r="R91" i="5" l="1"/>
  <c r="T91" i="5"/>
  <c r="U91" i="5" s="1"/>
  <c r="Q259" i="5"/>
  <c r="S259" i="5"/>
  <c r="P267" i="5"/>
  <c r="C260" i="5"/>
  <c r="E260" i="5" s="1"/>
  <c r="F92" i="5"/>
  <c r="H92" i="5" s="1"/>
  <c r="N91" i="5"/>
  <c r="Q260" i="5" l="1"/>
  <c r="S260" i="5"/>
  <c r="P268" i="5"/>
  <c r="C261" i="5"/>
  <c r="E261" i="5" s="1"/>
  <c r="I92" i="5"/>
  <c r="L92" i="5" s="1"/>
  <c r="O92" i="5" s="1"/>
  <c r="P269" i="5" l="1"/>
  <c r="Q261" i="5"/>
  <c r="S261" i="5"/>
  <c r="C262" i="5"/>
  <c r="E262" i="5" s="1"/>
  <c r="M92" i="5"/>
  <c r="R92" i="5" l="1"/>
  <c r="T92" i="5"/>
  <c r="U92" i="5" s="1"/>
  <c r="Q262" i="5"/>
  <c r="S262" i="5"/>
  <c r="P270" i="5"/>
  <c r="C263" i="5"/>
  <c r="E263" i="5" s="1"/>
  <c r="F93" i="5"/>
  <c r="H93" i="5" s="1"/>
  <c r="N92" i="5"/>
  <c r="Q263" i="5" l="1"/>
  <c r="S263" i="5"/>
  <c r="P271" i="5"/>
  <c r="C264" i="5"/>
  <c r="E264" i="5" s="1"/>
  <c r="I93" i="5"/>
  <c r="L93" i="5" s="1"/>
  <c r="O93" i="5" s="1"/>
  <c r="P272" i="5" l="1"/>
  <c r="Q264" i="5"/>
  <c r="S264" i="5"/>
  <c r="C265" i="5"/>
  <c r="E265" i="5" s="1"/>
  <c r="M93" i="5"/>
  <c r="R93" i="5" l="1"/>
  <c r="T93" i="5"/>
  <c r="U93" i="5" s="1"/>
  <c r="Q265" i="5"/>
  <c r="S265" i="5"/>
  <c r="P273" i="5"/>
  <c r="C266" i="5"/>
  <c r="E266" i="5" s="1"/>
  <c r="F94" i="5"/>
  <c r="H94" i="5" s="1"/>
  <c r="N93" i="5"/>
  <c r="Q266" i="5" l="1"/>
  <c r="S266" i="5"/>
  <c r="P274" i="5"/>
  <c r="C267" i="5"/>
  <c r="E267" i="5" s="1"/>
  <c r="I94" i="5"/>
  <c r="L94" i="5" s="1"/>
  <c r="O94" i="5" s="1"/>
  <c r="P275" i="5" l="1"/>
  <c r="Q267" i="5"/>
  <c r="S267" i="5"/>
  <c r="C268" i="5"/>
  <c r="E268" i="5" s="1"/>
  <c r="M94" i="5"/>
  <c r="R94" i="5" l="1"/>
  <c r="T94" i="5"/>
  <c r="U94" i="5" s="1"/>
  <c r="Q268" i="5"/>
  <c r="S268" i="5"/>
  <c r="P276" i="5"/>
  <c r="C269" i="5"/>
  <c r="E269" i="5" s="1"/>
  <c r="F95" i="5"/>
  <c r="H95" i="5" s="1"/>
  <c r="N94" i="5"/>
  <c r="Q269" i="5" l="1"/>
  <c r="S269" i="5"/>
  <c r="P277" i="5"/>
  <c r="C270" i="5"/>
  <c r="E270" i="5" s="1"/>
  <c r="I95" i="5"/>
  <c r="L95" i="5" s="1"/>
  <c r="O95" i="5" s="1"/>
  <c r="P278" i="5" l="1"/>
  <c r="Q270" i="5"/>
  <c r="S270" i="5"/>
  <c r="C271" i="5"/>
  <c r="E271" i="5" s="1"/>
  <c r="M95" i="5"/>
  <c r="R95" i="5" l="1"/>
  <c r="T95" i="5"/>
  <c r="U95" i="5" s="1"/>
  <c r="Q271" i="5"/>
  <c r="S271" i="5"/>
  <c r="P279" i="5"/>
  <c r="C272" i="5"/>
  <c r="E272" i="5" s="1"/>
  <c r="F96" i="5"/>
  <c r="H96" i="5" s="1"/>
  <c r="N95" i="5"/>
  <c r="Q272" i="5" l="1"/>
  <c r="S272" i="5"/>
  <c r="P280" i="5"/>
  <c r="C273" i="5"/>
  <c r="E273" i="5" s="1"/>
  <c r="I96" i="5"/>
  <c r="L96" i="5" s="1"/>
  <c r="O96" i="5" s="1"/>
  <c r="P281" i="5" l="1"/>
  <c r="Q273" i="5"/>
  <c r="S273" i="5"/>
  <c r="C274" i="5"/>
  <c r="E274" i="5" s="1"/>
  <c r="M96" i="5"/>
  <c r="R96" i="5" l="1"/>
  <c r="T96" i="5"/>
  <c r="U96" i="5" s="1"/>
  <c r="Q274" i="5"/>
  <c r="S274" i="5"/>
  <c r="P282" i="5"/>
  <c r="C275" i="5"/>
  <c r="E275" i="5" s="1"/>
  <c r="F97" i="5"/>
  <c r="H97" i="5" s="1"/>
  <c r="N96" i="5"/>
  <c r="Q275" i="5" l="1"/>
  <c r="S275" i="5"/>
  <c r="P283" i="5"/>
  <c r="C276" i="5"/>
  <c r="E276" i="5" s="1"/>
  <c r="I97" i="5"/>
  <c r="L97" i="5" s="1"/>
  <c r="O97" i="5" s="1"/>
  <c r="P284" i="5" l="1"/>
  <c r="Q276" i="5"/>
  <c r="S276" i="5"/>
  <c r="C277" i="5"/>
  <c r="E277" i="5" s="1"/>
  <c r="M97" i="5"/>
  <c r="R97" i="5" l="1"/>
  <c r="T97" i="5"/>
  <c r="U97" i="5" s="1"/>
  <c r="Q277" i="5"/>
  <c r="S277" i="5"/>
  <c r="P285" i="5"/>
  <c r="C278" i="5"/>
  <c r="E278" i="5" s="1"/>
  <c r="F98" i="5"/>
  <c r="H98" i="5" s="1"/>
  <c r="N97" i="5"/>
  <c r="Q278" i="5" l="1"/>
  <c r="S278" i="5"/>
  <c r="P286" i="5"/>
  <c r="C279" i="5"/>
  <c r="E279" i="5" s="1"/>
  <c r="I98" i="5"/>
  <c r="L98" i="5" s="1"/>
  <c r="O98" i="5" s="1"/>
  <c r="P287" i="5" l="1"/>
  <c r="Q279" i="5"/>
  <c r="S279" i="5"/>
  <c r="C280" i="5"/>
  <c r="E280" i="5" s="1"/>
  <c r="M98" i="5"/>
  <c r="R98" i="5" l="1"/>
  <c r="T98" i="5"/>
  <c r="U98" i="5" s="1"/>
  <c r="Q280" i="5"/>
  <c r="S280" i="5"/>
  <c r="P288" i="5"/>
  <c r="C281" i="5"/>
  <c r="E281" i="5" s="1"/>
  <c r="F99" i="5"/>
  <c r="H99" i="5" s="1"/>
  <c r="N98" i="5"/>
  <c r="Q281" i="5" l="1"/>
  <c r="S281" i="5"/>
  <c r="P289" i="5"/>
  <c r="C282" i="5"/>
  <c r="E282" i="5" s="1"/>
  <c r="I99" i="5"/>
  <c r="L99" i="5" s="1"/>
  <c r="O99" i="5" s="1"/>
  <c r="P290" i="5" l="1"/>
  <c r="Q282" i="5"/>
  <c r="S282" i="5"/>
  <c r="C283" i="5"/>
  <c r="E283" i="5" s="1"/>
  <c r="M99" i="5"/>
  <c r="R99" i="5" l="1"/>
  <c r="T99" i="5"/>
  <c r="U99" i="5" s="1"/>
  <c r="Q283" i="5"/>
  <c r="S283" i="5"/>
  <c r="P291" i="5"/>
  <c r="C284" i="5"/>
  <c r="E284" i="5" s="1"/>
  <c r="F100" i="5"/>
  <c r="H100" i="5" s="1"/>
  <c r="N99" i="5"/>
  <c r="Q284" i="5" l="1"/>
  <c r="S284" i="5"/>
  <c r="P292" i="5"/>
  <c r="C285" i="5"/>
  <c r="E285" i="5" s="1"/>
  <c r="I100" i="5"/>
  <c r="L100" i="5" s="1"/>
  <c r="O100" i="5" s="1"/>
  <c r="P293" i="5" l="1"/>
  <c r="Q285" i="5"/>
  <c r="S285" i="5"/>
  <c r="C286" i="5"/>
  <c r="E286" i="5" s="1"/>
  <c r="M100" i="5"/>
  <c r="R100" i="5" l="1"/>
  <c r="T100" i="5"/>
  <c r="U100" i="5" s="1"/>
  <c r="Q286" i="5"/>
  <c r="S286" i="5"/>
  <c r="P294" i="5"/>
  <c r="C287" i="5"/>
  <c r="E287" i="5" s="1"/>
  <c r="F101" i="5"/>
  <c r="H101" i="5" s="1"/>
  <c r="N100" i="5"/>
  <c r="Q287" i="5" l="1"/>
  <c r="S287" i="5"/>
  <c r="P295" i="5"/>
  <c r="C288" i="5"/>
  <c r="E288" i="5" s="1"/>
  <c r="I101" i="5"/>
  <c r="L101" i="5" s="1"/>
  <c r="O101" i="5" s="1"/>
  <c r="P296" i="5" l="1"/>
  <c r="Q288" i="5"/>
  <c r="S288" i="5"/>
  <c r="C289" i="5"/>
  <c r="E289" i="5" s="1"/>
  <c r="M101" i="5"/>
  <c r="R101" i="5" l="1"/>
  <c r="T101" i="5"/>
  <c r="U101" i="5" s="1"/>
  <c r="Q289" i="5"/>
  <c r="S289" i="5"/>
  <c r="P297" i="5"/>
  <c r="C290" i="5"/>
  <c r="E290" i="5" s="1"/>
  <c r="F102" i="5"/>
  <c r="H102" i="5" s="1"/>
  <c r="N101" i="5"/>
  <c r="Q290" i="5" l="1"/>
  <c r="S290" i="5"/>
  <c r="P298" i="5"/>
  <c r="C291" i="5"/>
  <c r="E291" i="5" s="1"/>
  <c r="I102" i="5"/>
  <c r="L102" i="5" s="1"/>
  <c r="O102" i="5" s="1"/>
  <c r="P299" i="5" l="1"/>
  <c r="Q291" i="5"/>
  <c r="S291" i="5"/>
  <c r="C292" i="5"/>
  <c r="E292" i="5" s="1"/>
  <c r="M102" i="5"/>
  <c r="R102" i="5" l="1"/>
  <c r="T102" i="5"/>
  <c r="U102" i="5" s="1"/>
  <c r="Q292" i="5"/>
  <c r="S292" i="5"/>
  <c r="P300" i="5"/>
  <c r="C293" i="5"/>
  <c r="E293" i="5" s="1"/>
  <c r="N102" i="5"/>
  <c r="F103" i="5"/>
  <c r="H103" i="5" s="1"/>
  <c r="Q293" i="5" l="1"/>
  <c r="S293" i="5"/>
  <c r="P301" i="5"/>
  <c r="C294" i="5"/>
  <c r="E294" i="5" s="1"/>
  <c r="I103" i="5"/>
  <c r="L103" i="5" s="1"/>
  <c r="O103" i="5" s="1"/>
  <c r="P302" i="5" l="1"/>
  <c r="Q294" i="5"/>
  <c r="S294" i="5"/>
  <c r="C295" i="5"/>
  <c r="E295" i="5" s="1"/>
  <c r="M103" i="5"/>
  <c r="R103" i="5" l="1"/>
  <c r="T103" i="5"/>
  <c r="U103" i="5" s="1"/>
  <c r="Q295" i="5"/>
  <c r="S295" i="5"/>
  <c r="P303" i="5"/>
  <c r="C296" i="5"/>
  <c r="E296" i="5" s="1"/>
  <c r="F104" i="5"/>
  <c r="H104" i="5" s="1"/>
  <c r="N103" i="5"/>
  <c r="Q296" i="5" l="1"/>
  <c r="S296" i="5"/>
  <c r="P304" i="5"/>
  <c r="C297" i="5"/>
  <c r="E297" i="5" s="1"/>
  <c r="I104" i="5"/>
  <c r="L104" i="5" s="1"/>
  <c r="O104" i="5" s="1"/>
  <c r="P305" i="5" l="1"/>
  <c r="Q297" i="5"/>
  <c r="S297" i="5"/>
  <c r="C298" i="5"/>
  <c r="E298" i="5" s="1"/>
  <c r="M104" i="5"/>
  <c r="R104" i="5" l="1"/>
  <c r="T104" i="5"/>
  <c r="U104" i="5" s="1"/>
  <c r="Q298" i="5"/>
  <c r="S298" i="5"/>
  <c r="P306" i="5"/>
  <c r="C299" i="5"/>
  <c r="E299" i="5" s="1"/>
  <c r="F105" i="5"/>
  <c r="H105" i="5" s="1"/>
  <c r="N104" i="5"/>
  <c r="Q299" i="5" l="1"/>
  <c r="S299" i="5"/>
  <c r="P307" i="5"/>
  <c r="C300" i="5"/>
  <c r="E300" i="5" s="1"/>
  <c r="I105" i="5"/>
  <c r="L105" i="5" s="1"/>
  <c r="O105" i="5" s="1"/>
  <c r="P308" i="5" l="1"/>
  <c r="Q300" i="5"/>
  <c r="S300" i="5"/>
  <c r="C301" i="5"/>
  <c r="E301" i="5" s="1"/>
  <c r="M105" i="5"/>
  <c r="R105" i="5" l="1"/>
  <c r="T105" i="5"/>
  <c r="U105" i="5" s="1"/>
  <c r="Q301" i="5"/>
  <c r="S301" i="5"/>
  <c r="P309" i="5"/>
  <c r="C302" i="5"/>
  <c r="E302" i="5" s="1"/>
  <c r="F106" i="5"/>
  <c r="H106" i="5" s="1"/>
  <c r="N105" i="5"/>
  <c r="Q302" i="5" l="1"/>
  <c r="S302" i="5"/>
  <c r="P310" i="5"/>
  <c r="C303" i="5"/>
  <c r="E303" i="5" s="1"/>
  <c r="I106" i="5"/>
  <c r="L106" i="5" s="1"/>
  <c r="O106" i="5" s="1"/>
  <c r="P311" i="5" l="1"/>
  <c r="Q303" i="5"/>
  <c r="S303" i="5"/>
  <c r="C304" i="5"/>
  <c r="E304" i="5" s="1"/>
  <c r="M106" i="5"/>
  <c r="R106" i="5" l="1"/>
  <c r="T106" i="5"/>
  <c r="U106" i="5" s="1"/>
  <c r="Q304" i="5"/>
  <c r="S304" i="5"/>
  <c r="P312" i="5"/>
  <c r="C305" i="5"/>
  <c r="E305" i="5" s="1"/>
  <c r="F107" i="5"/>
  <c r="H107" i="5" s="1"/>
  <c r="N106" i="5"/>
  <c r="Q305" i="5" l="1"/>
  <c r="S305" i="5"/>
  <c r="P313" i="5"/>
  <c r="C306" i="5"/>
  <c r="E306" i="5" s="1"/>
  <c r="I107" i="5"/>
  <c r="L107" i="5" s="1"/>
  <c r="O107" i="5" s="1"/>
  <c r="P314" i="5" l="1"/>
  <c r="Q306" i="5"/>
  <c r="S306" i="5"/>
  <c r="C307" i="5"/>
  <c r="E307" i="5" s="1"/>
  <c r="M107" i="5"/>
  <c r="R107" i="5" l="1"/>
  <c r="T107" i="5"/>
  <c r="U107" i="5" s="1"/>
  <c r="Q307" i="5"/>
  <c r="S307" i="5"/>
  <c r="P315" i="5"/>
  <c r="C308" i="5"/>
  <c r="E308" i="5" s="1"/>
  <c r="F108" i="5"/>
  <c r="H108" i="5" s="1"/>
  <c r="N107" i="5"/>
  <c r="Q308" i="5" l="1"/>
  <c r="S308" i="5"/>
  <c r="P316" i="5"/>
  <c r="C309" i="5"/>
  <c r="E309" i="5" s="1"/>
  <c r="I108" i="5"/>
  <c r="L108" i="5" s="1"/>
  <c r="O108" i="5" s="1"/>
  <c r="P317" i="5" l="1"/>
  <c r="Q309" i="5"/>
  <c r="S309" i="5"/>
  <c r="C310" i="5"/>
  <c r="E310" i="5" s="1"/>
  <c r="M108" i="5"/>
  <c r="R108" i="5" l="1"/>
  <c r="T108" i="5"/>
  <c r="U108" i="5" s="1"/>
  <c r="Q310" i="5"/>
  <c r="S310" i="5"/>
  <c r="P318" i="5"/>
  <c r="C311" i="5"/>
  <c r="E311" i="5" s="1"/>
  <c r="F109" i="5"/>
  <c r="H109" i="5" s="1"/>
  <c r="N108" i="5"/>
  <c r="Q311" i="5" l="1"/>
  <c r="S311" i="5"/>
  <c r="P319" i="5"/>
  <c r="C312" i="5"/>
  <c r="E312" i="5" s="1"/>
  <c r="I109" i="5"/>
  <c r="L109" i="5" s="1"/>
  <c r="O109" i="5" s="1"/>
  <c r="P320" i="5" l="1"/>
  <c r="Q312" i="5"/>
  <c r="S312" i="5"/>
  <c r="C313" i="5"/>
  <c r="E313" i="5" s="1"/>
  <c r="M109" i="5"/>
  <c r="R109" i="5" l="1"/>
  <c r="T109" i="5"/>
  <c r="U109" i="5" s="1"/>
  <c r="Q313" i="5"/>
  <c r="S313" i="5"/>
  <c r="P321" i="5"/>
  <c r="C314" i="5"/>
  <c r="E314" i="5" s="1"/>
  <c r="F110" i="5"/>
  <c r="H110" i="5" s="1"/>
  <c r="N109" i="5"/>
  <c r="Q314" i="5" l="1"/>
  <c r="S314" i="5"/>
  <c r="P322" i="5"/>
  <c r="C315" i="5"/>
  <c r="E315" i="5" s="1"/>
  <c r="I110" i="5"/>
  <c r="L110" i="5" s="1"/>
  <c r="O110" i="5" s="1"/>
  <c r="P323" i="5" l="1"/>
  <c r="Q315" i="5"/>
  <c r="S315" i="5"/>
  <c r="C316" i="5"/>
  <c r="E316" i="5" s="1"/>
  <c r="M110" i="5"/>
  <c r="R110" i="5" l="1"/>
  <c r="T110" i="5"/>
  <c r="U110" i="5" s="1"/>
  <c r="Q316" i="5"/>
  <c r="S316" i="5"/>
  <c r="P324" i="5"/>
  <c r="C317" i="5"/>
  <c r="E317" i="5" s="1"/>
  <c r="F111" i="5"/>
  <c r="H111" i="5" s="1"/>
  <c r="N110" i="5"/>
  <c r="Q317" i="5" l="1"/>
  <c r="S317" i="5"/>
  <c r="P325" i="5"/>
  <c r="C318" i="5"/>
  <c r="E318" i="5" s="1"/>
  <c r="I111" i="5"/>
  <c r="L111" i="5" s="1"/>
  <c r="O111" i="5" s="1"/>
  <c r="P326" i="5" l="1"/>
  <c r="Q318" i="5"/>
  <c r="S318" i="5"/>
  <c r="C319" i="5"/>
  <c r="E319" i="5" s="1"/>
  <c r="M111" i="5"/>
  <c r="R111" i="5" l="1"/>
  <c r="T111" i="5"/>
  <c r="U111" i="5" s="1"/>
  <c r="Q319" i="5"/>
  <c r="S319" i="5"/>
  <c r="P327" i="5"/>
  <c r="C320" i="5"/>
  <c r="E320" i="5" s="1"/>
  <c r="F112" i="5"/>
  <c r="H112" i="5" s="1"/>
  <c r="N111" i="5"/>
  <c r="Q320" i="5" l="1"/>
  <c r="S320" i="5"/>
  <c r="P328" i="5"/>
  <c r="C321" i="5"/>
  <c r="E321" i="5" s="1"/>
  <c r="I112" i="5"/>
  <c r="L112" i="5" s="1"/>
  <c r="O112" i="5" s="1"/>
  <c r="P329" i="5" l="1"/>
  <c r="Q321" i="5"/>
  <c r="S321" i="5"/>
  <c r="C322" i="5"/>
  <c r="E322" i="5" s="1"/>
  <c r="M112" i="5"/>
  <c r="R112" i="5" l="1"/>
  <c r="T112" i="5"/>
  <c r="U112" i="5" s="1"/>
  <c r="Q322" i="5"/>
  <c r="S322" i="5"/>
  <c r="P330" i="5"/>
  <c r="C323" i="5"/>
  <c r="E323" i="5" s="1"/>
  <c r="N112" i="5"/>
  <c r="F113" i="5"/>
  <c r="H113" i="5" s="1"/>
  <c r="Q323" i="5" l="1"/>
  <c r="S323" i="5"/>
  <c r="P331" i="5"/>
  <c r="C324" i="5"/>
  <c r="E324" i="5" s="1"/>
  <c r="I113" i="5"/>
  <c r="L113" i="5" s="1"/>
  <c r="O113" i="5" s="1"/>
  <c r="P332" i="5" l="1"/>
  <c r="Q324" i="5"/>
  <c r="S324" i="5"/>
  <c r="C325" i="5"/>
  <c r="E325" i="5" s="1"/>
  <c r="M113" i="5"/>
  <c r="R113" i="5" l="1"/>
  <c r="T113" i="5"/>
  <c r="U113" i="5" s="1"/>
  <c r="Q325" i="5"/>
  <c r="S325" i="5"/>
  <c r="P333" i="5"/>
  <c r="C326" i="5"/>
  <c r="E326" i="5" s="1"/>
  <c r="F114" i="5"/>
  <c r="H114" i="5" s="1"/>
  <c r="N113" i="5"/>
  <c r="Q326" i="5" l="1"/>
  <c r="S326" i="5"/>
  <c r="P334" i="5"/>
  <c r="C327" i="5"/>
  <c r="E327" i="5" s="1"/>
  <c r="I114" i="5"/>
  <c r="L114" i="5" s="1"/>
  <c r="O114" i="5" s="1"/>
  <c r="P335" i="5" l="1"/>
  <c r="Q327" i="5"/>
  <c r="S327" i="5"/>
  <c r="C328" i="5"/>
  <c r="E328" i="5" s="1"/>
  <c r="M114" i="5"/>
  <c r="R114" i="5" l="1"/>
  <c r="T114" i="5"/>
  <c r="U114" i="5" s="1"/>
  <c r="Q328" i="5"/>
  <c r="S328" i="5"/>
  <c r="P336" i="5"/>
  <c r="C329" i="5"/>
  <c r="E329" i="5" s="1"/>
  <c r="F115" i="5"/>
  <c r="H115" i="5" s="1"/>
  <c r="N114" i="5"/>
  <c r="Q329" i="5" l="1"/>
  <c r="S329" i="5"/>
  <c r="P337" i="5"/>
  <c r="C330" i="5"/>
  <c r="E330" i="5" s="1"/>
  <c r="I115" i="5"/>
  <c r="L115" i="5" s="1"/>
  <c r="O115" i="5" s="1"/>
  <c r="P338" i="5" l="1"/>
  <c r="Q330" i="5"/>
  <c r="S330" i="5"/>
  <c r="C331" i="5"/>
  <c r="E331" i="5" s="1"/>
  <c r="M115" i="5"/>
  <c r="R115" i="5" l="1"/>
  <c r="T115" i="5"/>
  <c r="U115" i="5" s="1"/>
  <c r="Q331" i="5"/>
  <c r="S331" i="5"/>
  <c r="P339" i="5"/>
  <c r="C332" i="5"/>
  <c r="E332" i="5" s="1"/>
  <c r="F116" i="5"/>
  <c r="H116" i="5" s="1"/>
  <c r="N115" i="5"/>
  <c r="Q332" i="5" l="1"/>
  <c r="S332" i="5"/>
  <c r="P340" i="5"/>
  <c r="C333" i="5"/>
  <c r="E333" i="5" s="1"/>
  <c r="I116" i="5"/>
  <c r="L116" i="5" s="1"/>
  <c r="O116" i="5" s="1"/>
  <c r="P341" i="5" l="1"/>
  <c r="Q333" i="5"/>
  <c r="S333" i="5"/>
  <c r="C334" i="5"/>
  <c r="E334" i="5" s="1"/>
  <c r="M116" i="5"/>
  <c r="R116" i="5" l="1"/>
  <c r="T116" i="5"/>
  <c r="U116" i="5" s="1"/>
  <c r="Q334" i="5"/>
  <c r="S334" i="5"/>
  <c r="P342" i="5"/>
  <c r="C335" i="5"/>
  <c r="E335" i="5" s="1"/>
  <c r="F117" i="5"/>
  <c r="H117" i="5" s="1"/>
  <c r="N116" i="5"/>
  <c r="Q335" i="5" l="1"/>
  <c r="S335" i="5"/>
  <c r="P343" i="5"/>
  <c r="C336" i="5"/>
  <c r="E336" i="5" s="1"/>
  <c r="I117" i="5"/>
  <c r="L117" i="5" s="1"/>
  <c r="O117" i="5" s="1"/>
  <c r="P344" i="5" l="1"/>
  <c r="Q336" i="5"/>
  <c r="S336" i="5"/>
  <c r="C337" i="5"/>
  <c r="E337" i="5" s="1"/>
  <c r="M117" i="5"/>
  <c r="R117" i="5" l="1"/>
  <c r="T117" i="5"/>
  <c r="U117" i="5" s="1"/>
  <c r="Q337" i="5"/>
  <c r="S337" i="5"/>
  <c r="P345" i="5"/>
  <c r="C338" i="5"/>
  <c r="E338" i="5" s="1"/>
  <c r="N117" i="5"/>
  <c r="F118" i="5"/>
  <c r="H118" i="5" s="1"/>
  <c r="Q338" i="5" l="1"/>
  <c r="S338" i="5"/>
  <c r="P346" i="5"/>
  <c r="C339" i="5"/>
  <c r="E339" i="5" s="1"/>
  <c r="I118" i="5"/>
  <c r="L118" i="5" s="1"/>
  <c r="O118" i="5" s="1"/>
  <c r="P347" i="5" l="1"/>
  <c r="Q339" i="5"/>
  <c r="S339" i="5"/>
  <c r="C340" i="5"/>
  <c r="E340" i="5" s="1"/>
  <c r="M118" i="5"/>
  <c r="R118" i="5" l="1"/>
  <c r="T118" i="5"/>
  <c r="U118" i="5" s="1"/>
  <c r="Q340" i="5"/>
  <c r="S340" i="5"/>
  <c r="P348" i="5"/>
  <c r="C341" i="5"/>
  <c r="E341" i="5" s="1"/>
  <c r="N118" i="5"/>
  <c r="F119" i="5"/>
  <c r="H119" i="5" s="1"/>
  <c r="Q341" i="5" l="1"/>
  <c r="S341" i="5"/>
  <c r="P349" i="5"/>
  <c r="C342" i="5"/>
  <c r="E342" i="5" s="1"/>
  <c r="I119" i="5"/>
  <c r="L119" i="5" s="1"/>
  <c r="O119" i="5" s="1"/>
  <c r="P350" i="5" l="1"/>
  <c r="Q342" i="5"/>
  <c r="S342" i="5"/>
  <c r="C343" i="5"/>
  <c r="E343" i="5" s="1"/>
  <c r="M119" i="5"/>
  <c r="R119" i="5" l="1"/>
  <c r="T119" i="5"/>
  <c r="U119" i="5" s="1"/>
  <c r="Q343" i="5"/>
  <c r="S343" i="5"/>
  <c r="P351" i="5"/>
  <c r="C344" i="5"/>
  <c r="E344" i="5" s="1"/>
  <c r="F120" i="5"/>
  <c r="H120" i="5" s="1"/>
  <c r="N119" i="5"/>
  <c r="Q344" i="5" l="1"/>
  <c r="S344" i="5"/>
  <c r="P352" i="5"/>
  <c r="C345" i="5"/>
  <c r="E345" i="5" s="1"/>
  <c r="I120" i="5"/>
  <c r="L120" i="5" s="1"/>
  <c r="O120" i="5" s="1"/>
  <c r="P353" i="5" l="1"/>
  <c r="Q345" i="5"/>
  <c r="S345" i="5"/>
  <c r="C346" i="5"/>
  <c r="E346" i="5" s="1"/>
  <c r="M120" i="5"/>
  <c r="R120" i="5" l="1"/>
  <c r="T120" i="5"/>
  <c r="U120" i="5" s="1"/>
  <c r="Q346" i="5"/>
  <c r="S346" i="5"/>
  <c r="P354" i="5"/>
  <c r="C347" i="5"/>
  <c r="E347" i="5" s="1"/>
  <c r="N120" i="5"/>
  <c r="F121" i="5"/>
  <c r="H121" i="5" s="1"/>
  <c r="Q347" i="5" l="1"/>
  <c r="S347" i="5"/>
  <c r="P355" i="5"/>
  <c r="C348" i="5"/>
  <c r="E348" i="5" s="1"/>
  <c r="I121" i="5"/>
  <c r="L121" i="5" s="1"/>
  <c r="O121" i="5" s="1"/>
  <c r="P356" i="5" l="1"/>
  <c r="Q348" i="5"/>
  <c r="S348" i="5"/>
  <c r="C349" i="5"/>
  <c r="E349" i="5" s="1"/>
  <c r="M121" i="5"/>
  <c r="R121" i="5" l="1"/>
  <c r="T121" i="5"/>
  <c r="U121" i="5" s="1"/>
  <c r="Q349" i="5"/>
  <c r="S349" i="5"/>
  <c r="P357" i="5"/>
  <c r="C350" i="5"/>
  <c r="E350" i="5" s="1"/>
  <c r="F122" i="5"/>
  <c r="H122" i="5" s="1"/>
  <c r="N121" i="5"/>
  <c r="Q350" i="5" l="1"/>
  <c r="S350" i="5"/>
  <c r="P358" i="5"/>
  <c r="C351" i="5"/>
  <c r="E351" i="5" s="1"/>
  <c r="I122" i="5"/>
  <c r="L122" i="5" s="1"/>
  <c r="O122" i="5" s="1"/>
  <c r="P359" i="5" l="1"/>
  <c r="Q351" i="5"/>
  <c r="S351" i="5"/>
  <c r="C352" i="5"/>
  <c r="E352" i="5" s="1"/>
  <c r="M122" i="5"/>
  <c r="R122" i="5" l="1"/>
  <c r="T122" i="5"/>
  <c r="U122" i="5" s="1"/>
  <c r="Q352" i="5"/>
  <c r="S352" i="5"/>
  <c r="P360" i="5"/>
  <c r="C353" i="5"/>
  <c r="E353" i="5" s="1"/>
  <c r="F123" i="5"/>
  <c r="H123" i="5" s="1"/>
  <c r="N122" i="5"/>
  <c r="Q353" i="5" l="1"/>
  <c r="S353" i="5"/>
  <c r="P361" i="5"/>
  <c r="C354" i="5"/>
  <c r="E354" i="5" s="1"/>
  <c r="I123" i="5"/>
  <c r="L123" i="5" s="1"/>
  <c r="O123" i="5" s="1"/>
  <c r="P362" i="5" l="1"/>
  <c r="Q354" i="5"/>
  <c r="S354" i="5"/>
  <c r="C355" i="5"/>
  <c r="E355" i="5" s="1"/>
  <c r="M123" i="5"/>
  <c r="R123" i="5" l="1"/>
  <c r="T123" i="5"/>
  <c r="U123" i="5" s="1"/>
  <c r="Q355" i="5"/>
  <c r="S355" i="5"/>
  <c r="P363" i="5"/>
  <c r="C356" i="5"/>
  <c r="E356" i="5" s="1"/>
  <c r="F124" i="5"/>
  <c r="H124" i="5" s="1"/>
  <c r="N123" i="5"/>
  <c r="Q356" i="5" l="1"/>
  <c r="S356" i="5"/>
  <c r="P364" i="5"/>
  <c r="C357" i="5"/>
  <c r="E357" i="5" s="1"/>
  <c r="I124" i="5"/>
  <c r="L124" i="5" s="1"/>
  <c r="O124" i="5" s="1"/>
  <c r="P365" i="5" l="1"/>
  <c r="Q357" i="5"/>
  <c r="S357" i="5"/>
  <c r="C358" i="5"/>
  <c r="E358" i="5" s="1"/>
  <c r="M124" i="5"/>
  <c r="R124" i="5" l="1"/>
  <c r="T124" i="5"/>
  <c r="U124" i="5" s="1"/>
  <c r="Q358" i="5"/>
  <c r="S358" i="5"/>
  <c r="P366" i="5"/>
  <c r="C359" i="5"/>
  <c r="E359" i="5" s="1"/>
  <c r="F125" i="5"/>
  <c r="H125" i="5" s="1"/>
  <c r="N124" i="5"/>
  <c r="Q359" i="5" l="1"/>
  <c r="S359" i="5"/>
  <c r="P367" i="5"/>
  <c r="C360" i="5"/>
  <c r="E360" i="5" s="1"/>
  <c r="I125" i="5"/>
  <c r="L125" i="5" s="1"/>
  <c r="O125" i="5" s="1"/>
  <c r="P368" i="5" l="1"/>
  <c r="Q360" i="5"/>
  <c r="S360" i="5"/>
  <c r="C361" i="5"/>
  <c r="E361" i="5" s="1"/>
  <c r="M125" i="5"/>
  <c r="R125" i="5" l="1"/>
  <c r="T125" i="5"/>
  <c r="U125" i="5" s="1"/>
  <c r="Q361" i="5"/>
  <c r="S361" i="5"/>
  <c r="P369" i="5"/>
  <c r="C362" i="5"/>
  <c r="E362" i="5" s="1"/>
  <c r="F126" i="5"/>
  <c r="H126" i="5" s="1"/>
  <c r="N125" i="5"/>
  <c r="Q362" i="5" l="1"/>
  <c r="S362" i="5"/>
  <c r="P370" i="5"/>
  <c r="C363" i="5"/>
  <c r="E363" i="5" s="1"/>
  <c r="I126" i="5"/>
  <c r="L126" i="5" s="1"/>
  <c r="O126" i="5" s="1"/>
  <c r="P371" i="5" l="1"/>
  <c r="Q363" i="5"/>
  <c r="S363" i="5"/>
  <c r="C364" i="5"/>
  <c r="E364" i="5" s="1"/>
  <c r="M126" i="5"/>
  <c r="R126" i="5" l="1"/>
  <c r="T126" i="5"/>
  <c r="U126" i="5" s="1"/>
  <c r="Q364" i="5"/>
  <c r="S364" i="5"/>
  <c r="P372" i="5"/>
  <c r="C365" i="5"/>
  <c r="E365" i="5" s="1"/>
  <c r="F127" i="5"/>
  <c r="H127" i="5" s="1"/>
  <c r="N126" i="5"/>
  <c r="Q365" i="5" l="1"/>
  <c r="S365" i="5"/>
  <c r="P373" i="5"/>
  <c r="C366" i="5"/>
  <c r="E366" i="5" s="1"/>
  <c r="I127" i="5"/>
  <c r="L127" i="5" s="1"/>
  <c r="O127" i="5" s="1"/>
  <c r="P374" i="5" l="1"/>
  <c r="Q366" i="5"/>
  <c r="S366" i="5"/>
  <c r="C367" i="5"/>
  <c r="E367" i="5" s="1"/>
  <c r="M127" i="5"/>
  <c r="R127" i="5" l="1"/>
  <c r="T127" i="5"/>
  <c r="Q367" i="5"/>
  <c r="S367" i="5"/>
  <c r="P375" i="5"/>
  <c r="C368" i="5"/>
  <c r="E368" i="5" s="1"/>
  <c r="N127" i="5"/>
  <c r="F128" i="5"/>
  <c r="H128" i="5" s="1"/>
  <c r="Q368" i="5" l="1"/>
  <c r="S368" i="5"/>
  <c r="P376" i="5"/>
  <c r="C369" i="5"/>
  <c r="E369" i="5" s="1"/>
  <c r="U127" i="5"/>
  <c r="I128" i="5"/>
  <c r="L128" i="5" s="1"/>
  <c r="O128" i="5" s="1"/>
  <c r="P377" i="5" l="1"/>
  <c r="Q369" i="5"/>
  <c r="S369" i="5"/>
  <c r="C370" i="5"/>
  <c r="E370" i="5" s="1"/>
  <c r="M128" i="5"/>
  <c r="Q370" i="5" l="1"/>
  <c r="S370" i="5"/>
  <c r="R128" i="5"/>
  <c r="T128" i="5"/>
  <c r="U128" i="5" s="1"/>
  <c r="P378" i="5"/>
  <c r="C371" i="5"/>
  <c r="E371" i="5" s="1"/>
  <c r="F129" i="5"/>
  <c r="H129" i="5" s="1"/>
  <c r="N128" i="5"/>
  <c r="Q371" i="5" l="1"/>
  <c r="S371" i="5"/>
  <c r="P379" i="5"/>
  <c r="C372" i="5"/>
  <c r="E372" i="5" s="1"/>
  <c r="I129" i="5"/>
  <c r="L129" i="5" s="1"/>
  <c r="O129" i="5" s="1"/>
  <c r="P380" i="5" l="1"/>
  <c r="Q372" i="5"/>
  <c r="S372" i="5"/>
  <c r="C373" i="5"/>
  <c r="E373" i="5" s="1"/>
  <c r="M129" i="5"/>
  <c r="R129" i="5" l="1"/>
  <c r="T129" i="5"/>
  <c r="U129" i="5" s="1"/>
  <c r="Q373" i="5"/>
  <c r="S373" i="5"/>
  <c r="P381" i="5"/>
  <c r="C374" i="5"/>
  <c r="E374" i="5" s="1"/>
  <c r="N129" i="5"/>
  <c r="F130" i="5"/>
  <c r="H130" i="5" s="1"/>
  <c r="Q374" i="5" l="1"/>
  <c r="S374" i="5"/>
  <c r="P382" i="5"/>
  <c r="C375" i="5"/>
  <c r="E375" i="5" s="1"/>
  <c r="I130" i="5"/>
  <c r="L130" i="5" s="1"/>
  <c r="O130" i="5" s="1"/>
  <c r="P383" i="5" l="1"/>
  <c r="Q375" i="5"/>
  <c r="S375" i="5"/>
  <c r="C376" i="5"/>
  <c r="E376" i="5" s="1"/>
  <c r="M130" i="5"/>
  <c r="R130" i="5" l="1"/>
  <c r="T130" i="5"/>
  <c r="U130" i="5" s="1"/>
  <c r="Q376" i="5"/>
  <c r="S376" i="5"/>
  <c r="P384" i="5"/>
  <c r="C377" i="5"/>
  <c r="E377" i="5" s="1"/>
  <c r="F131" i="5"/>
  <c r="H131" i="5" s="1"/>
  <c r="N130" i="5"/>
  <c r="Q377" i="5" l="1"/>
  <c r="S377" i="5"/>
  <c r="P385" i="5"/>
  <c r="C378" i="5"/>
  <c r="E378" i="5" s="1"/>
  <c r="I131" i="5"/>
  <c r="L131" i="5" s="1"/>
  <c r="O131" i="5" s="1"/>
  <c r="P386" i="5" l="1"/>
  <c r="Q378" i="5"/>
  <c r="S378" i="5"/>
  <c r="C379" i="5"/>
  <c r="E379" i="5" s="1"/>
  <c r="M131" i="5"/>
  <c r="R131" i="5" l="1"/>
  <c r="T131" i="5"/>
  <c r="U131" i="5" s="1"/>
  <c r="Q379" i="5"/>
  <c r="S379" i="5"/>
  <c r="P387" i="5"/>
  <c r="C380" i="5"/>
  <c r="E380" i="5" s="1"/>
  <c r="F132" i="5"/>
  <c r="H132" i="5" s="1"/>
  <c r="N131" i="5"/>
  <c r="Q380" i="5" l="1"/>
  <c r="S380" i="5"/>
  <c r="P388" i="5"/>
  <c r="C381" i="5"/>
  <c r="E381" i="5" s="1"/>
  <c r="I132" i="5"/>
  <c r="L132" i="5" s="1"/>
  <c r="O132" i="5" s="1"/>
  <c r="Q381" i="5" l="1"/>
  <c r="S381" i="5"/>
  <c r="P389" i="5"/>
  <c r="C382" i="5"/>
  <c r="E382" i="5" s="1"/>
  <c r="M132" i="5"/>
  <c r="R132" i="5" l="1"/>
  <c r="T132" i="5"/>
  <c r="U132" i="5" s="1"/>
  <c r="P390" i="5"/>
  <c r="Q382" i="5"/>
  <c r="S382" i="5"/>
  <c r="C383" i="5"/>
  <c r="E383" i="5" s="1"/>
  <c r="F133" i="5"/>
  <c r="H133" i="5" s="1"/>
  <c r="N132" i="5"/>
  <c r="Q383" i="5" l="1"/>
  <c r="S383" i="5"/>
  <c r="P391" i="5"/>
  <c r="C384" i="5"/>
  <c r="E384" i="5" s="1"/>
  <c r="I133" i="5"/>
  <c r="L133" i="5" s="1"/>
  <c r="O133" i="5" s="1"/>
  <c r="P392" i="5" l="1"/>
  <c r="Q384" i="5"/>
  <c r="S384" i="5"/>
  <c r="C385" i="5"/>
  <c r="E385" i="5" s="1"/>
  <c r="M133" i="5"/>
  <c r="R133" i="5" l="1"/>
  <c r="T133" i="5"/>
  <c r="U133" i="5" s="1"/>
  <c r="Q385" i="5"/>
  <c r="S385" i="5"/>
  <c r="P393" i="5"/>
  <c r="C386" i="5"/>
  <c r="E386" i="5" s="1"/>
  <c r="N133" i="5"/>
  <c r="F134" i="5"/>
  <c r="H134" i="5" s="1"/>
  <c r="Q386" i="5" l="1"/>
  <c r="S386" i="5"/>
  <c r="P394" i="5"/>
  <c r="C387" i="5"/>
  <c r="E387" i="5" s="1"/>
  <c r="I134" i="5"/>
  <c r="L134" i="5" s="1"/>
  <c r="O134" i="5" s="1"/>
  <c r="P395" i="5" l="1"/>
  <c r="Q387" i="5"/>
  <c r="S387" i="5"/>
  <c r="C388" i="5"/>
  <c r="E388" i="5" s="1"/>
  <c r="M134" i="5"/>
  <c r="R134" i="5" l="1"/>
  <c r="T134" i="5"/>
  <c r="U134" i="5" s="1"/>
  <c r="Q388" i="5"/>
  <c r="S388" i="5"/>
  <c r="P396" i="5"/>
  <c r="C389" i="5"/>
  <c r="E389" i="5" s="1"/>
  <c r="F135" i="5"/>
  <c r="H135" i="5" s="1"/>
  <c r="N134" i="5"/>
  <c r="Q389" i="5" l="1"/>
  <c r="S389" i="5"/>
  <c r="P397" i="5"/>
  <c r="C390" i="5"/>
  <c r="E390" i="5" s="1"/>
  <c r="I135" i="5"/>
  <c r="L135" i="5" s="1"/>
  <c r="O135" i="5" s="1"/>
  <c r="P398" i="5" l="1"/>
  <c r="Q390" i="5"/>
  <c r="S390" i="5"/>
  <c r="C391" i="5"/>
  <c r="E391" i="5" s="1"/>
  <c r="M135" i="5"/>
  <c r="R135" i="5" l="1"/>
  <c r="T135" i="5"/>
  <c r="U135" i="5" s="1"/>
  <c r="Q391" i="5"/>
  <c r="S391" i="5"/>
  <c r="P399" i="5"/>
  <c r="C392" i="5"/>
  <c r="E392" i="5" s="1"/>
  <c r="F136" i="5"/>
  <c r="H136" i="5" s="1"/>
  <c r="N135" i="5"/>
  <c r="Q392" i="5" l="1"/>
  <c r="S392" i="5"/>
  <c r="P400" i="5"/>
  <c r="C393" i="5"/>
  <c r="E393" i="5" s="1"/>
  <c r="I136" i="5"/>
  <c r="L136" i="5" s="1"/>
  <c r="O136" i="5" s="1"/>
  <c r="P401" i="5" l="1"/>
  <c r="Q393" i="5"/>
  <c r="S393" i="5"/>
  <c r="C394" i="5"/>
  <c r="E394" i="5" s="1"/>
  <c r="M136" i="5"/>
  <c r="R136" i="5" l="1"/>
  <c r="T136" i="5"/>
  <c r="U136" i="5" s="1"/>
  <c r="Q394" i="5"/>
  <c r="S394" i="5"/>
  <c r="P402" i="5"/>
  <c r="C395" i="5"/>
  <c r="E395" i="5" s="1"/>
  <c r="F137" i="5"/>
  <c r="H137" i="5" s="1"/>
  <c r="N136" i="5"/>
  <c r="Q395" i="5" l="1"/>
  <c r="S395" i="5"/>
  <c r="P403" i="5"/>
  <c r="C396" i="5"/>
  <c r="E396" i="5" s="1"/>
  <c r="I137" i="5"/>
  <c r="L137" i="5" s="1"/>
  <c r="O137" i="5" s="1"/>
  <c r="P404" i="5" l="1"/>
  <c r="Q396" i="5"/>
  <c r="S396" i="5"/>
  <c r="C397" i="5"/>
  <c r="E397" i="5" s="1"/>
  <c r="M137" i="5"/>
  <c r="R137" i="5" l="1"/>
  <c r="T137" i="5"/>
  <c r="U137" i="5" s="1"/>
  <c r="Q397" i="5"/>
  <c r="S397" i="5"/>
  <c r="P405" i="5"/>
  <c r="C398" i="5"/>
  <c r="E398" i="5" s="1"/>
  <c r="F138" i="5"/>
  <c r="H138" i="5" s="1"/>
  <c r="N137" i="5"/>
  <c r="Q398" i="5" l="1"/>
  <c r="S398" i="5"/>
  <c r="P406" i="5"/>
  <c r="C399" i="5"/>
  <c r="E399" i="5" s="1"/>
  <c r="I138" i="5"/>
  <c r="L138" i="5" s="1"/>
  <c r="O138" i="5" s="1"/>
  <c r="P407" i="5" l="1"/>
  <c r="Q399" i="5"/>
  <c r="S399" i="5"/>
  <c r="C400" i="5"/>
  <c r="E400" i="5" s="1"/>
  <c r="M138" i="5"/>
  <c r="R138" i="5" l="1"/>
  <c r="T138" i="5"/>
  <c r="U138" i="5" s="1"/>
  <c r="Q400" i="5"/>
  <c r="S400" i="5"/>
  <c r="P408" i="5"/>
  <c r="C401" i="5"/>
  <c r="E401" i="5" s="1"/>
  <c r="F139" i="5"/>
  <c r="H139" i="5" s="1"/>
  <c r="N138" i="5"/>
  <c r="Q401" i="5" l="1"/>
  <c r="S401" i="5"/>
  <c r="P409" i="5"/>
  <c r="C402" i="5"/>
  <c r="E402" i="5" s="1"/>
  <c r="I139" i="5"/>
  <c r="L139" i="5" s="1"/>
  <c r="O139" i="5" s="1"/>
  <c r="P410" i="5" l="1"/>
  <c r="Q402" i="5"/>
  <c r="S402" i="5"/>
  <c r="C403" i="5"/>
  <c r="E403" i="5" s="1"/>
  <c r="M139" i="5"/>
  <c r="F140" i="5" l="1"/>
  <c r="H140" i="5" s="1"/>
  <c r="R139" i="5"/>
  <c r="T139" i="5"/>
  <c r="U139" i="5" s="1"/>
  <c r="Q403" i="5"/>
  <c r="S403" i="5"/>
  <c r="P411" i="5"/>
  <c r="C404" i="5"/>
  <c r="E404" i="5" s="1"/>
  <c r="N139" i="5"/>
  <c r="I140" i="5"/>
  <c r="L140" i="5" s="1"/>
  <c r="O140" i="5" s="1"/>
  <c r="Q404" i="5" l="1"/>
  <c r="S404" i="5"/>
  <c r="P412" i="5"/>
  <c r="C405" i="5"/>
  <c r="E405" i="5" s="1"/>
  <c r="M140" i="5"/>
  <c r="R140" i="5" l="1"/>
  <c r="T140" i="5"/>
  <c r="U140" i="5" s="1"/>
  <c r="P413" i="5"/>
  <c r="Q405" i="5"/>
  <c r="S405" i="5"/>
  <c r="C406" i="5"/>
  <c r="E406" i="5" s="1"/>
  <c r="F141" i="5"/>
  <c r="H141" i="5" s="1"/>
  <c r="N140" i="5"/>
  <c r="Q406" i="5" l="1"/>
  <c r="S406" i="5"/>
  <c r="P414" i="5"/>
  <c r="C407" i="5"/>
  <c r="E407" i="5" s="1"/>
  <c r="I141" i="5"/>
  <c r="L141" i="5" s="1"/>
  <c r="O141" i="5" s="1"/>
  <c r="P415" i="5" l="1"/>
  <c r="Q407" i="5"/>
  <c r="S407" i="5"/>
  <c r="C408" i="5"/>
  <c r="E408" i="5" s="1"/>
  <c r="M141" i="5"/>
  <c r="R141" i="5" l="1"/>
  <c r="T141" i="5"/>
  <c r="U141" i="5" s="1"/>
  <c r="Q408" i="5"/>
  <c r="S408" i="5"/>
  <c r="P416" i="5"/>
  <c r="C409" i="5"/>
  <c r="E409" i="5" s="1"/>
  <c r="N141" i="5"/>
  <c r="F142" i="5"/>
  <c r="H142" i="5" s="1"/>
  <c r="Q409" i="5" l="1"/>
  <c r="S409" i="5"/>
  <c r="P417" i="5"/>
  <c r="C410" i="5"/>
  <c r="E410" i="5" s="1"/>
  <c r="I142" i="5"/>
  <c r="L142" i="5" s="1"/>
  <c r="O142" i="5" s="1"/>
  <c r="P418" i="5" l="1"/>
  <c r="Q410" i="5"/>
  <c r="S410" i="5"/>
  <c r="C411" i="5"/>
  <c r="E411" i="5" s="1"/>
  <c r="M142" i="5"/>
  <c r="R142" i="5" l="1"/>
  <c r="T142" i="5"/>
  <c r="U142" i="5" s="1"/>
  <c r="Q411" i="5"/>
  <c r="S411" i="5"/>
  <c r="P419" i="5"/>
  <c r="C412" i="5"/>
  <c r="E412" i="5" s="1"/>
  <c r="F143" i="5"/>
  <c r="H143" i="5" s="1"/>
  <c r="N142" i="5"/>
  <c r="Q412" i="5" l="1"/>
  <c r="S412" i="5"/>
  <c r="P420" i="5"/>
  <c r="C413" i="5"/>
  <c r="E413" i="5" s="1"/>
  <c r="I143" i="5"/>
  <c r="L143" i="5" s="1"/>
  <c r="O143" i="5" s="1"/>
  <c r="P421" i="5" l="1"/>
  <c r="Q413" i="5"/>
  <c r="S413" i="5"/>
  <c r="C414" i="5"/>
  <c r="E414" i="5" s="1"/>
  <c r="M143" i="5"/>
  <c r="R143" i="5" l="1"/>
  <c r="T143" i="5"/>
  <c r="U143" i="5" s="1"/>
  <c r="Q414" i="5"/>
  <c r="S414" i="5"/>
  <c r="P422" i="5"/>
  <c r="C415" i="5"/>
  <c r="E415" i="5" s="1"/>
  <c r="N143" i="5"/>
  <c r="F144" i="5"/>
  <c r="H144" i="5" s="1"/>
  <c r="Q415" i="5" l="1"/>
  <c r="S415" i="5"/>
  <c r="P423" i="5"/>
  <c r="C416" i="5"/>
  <c r="E416" i="5" s="1"/>
  <c r="I144" i="5"/>
  <c r="L144" i="5" s="1"/>
  <c r="O144" i="5" s="1"/>
  <c r="P424" i="5" l="1"/>
  <c r="Q416" i="5"/>
  <c r="S416" i="5"/>
  <c r="C417" i="5"/>
  <c r="E417" i="5" s="1"/>
  <c r="M144" i="5"/>
  <c r="R144" i="5" l="1"/>
  <c r="T144" i="5"/>
  <c r="U144" i="5" s="1"/>
  <c r="Q417" i="5"/>
  <c r="S417" i="5"/>
  <c r="P425" i="5"/>
  <c r="C418" i="5"/>
  <c r="E418" i="5" s="1"/>
  <c r="F145" i="5"/>
  <c r="H145" i="5" s="1"/>
  <c r="N144" i="5"/>
  <c r="Q418" i="5" l="1"/>
  <c r="S418" i="5"/>
  <c r="P426" i="5"/>
  <c r="C419" i="5"/>
  <c r="E419" i="5" s="1"/>
  <c r="I145" i="5"/>
  <c r="L145" i="5" s="1"/>
  <c r="O145" i="5" s="1"/>
  <c r="P427" i="5" l="1"/>
  <c r="Q419" i="5"/>
  <c r="S419" i="5"/>
  <c r="C420" i="5"/>
  <c r="E420" i="5" s="1"/>
  <c r="M145" i="5"/>
  <c r="R145" i="5" l="1"/>
  <c r="T145" i="5"/>
  <c r="U145" i="5" s="1"/>
  <c r="Q420" i="5"/>
  <c r="S420" i="5"/>
  <c r="P428" i="5"/>
  <c r="C421" i="5"/>
  <c r="E421" i="5" s="1"/>
  <c r="F146" i="5"/>
  <c r="H146" i="5" s="1"/>
  <c r="N145" i="5"/>
  <c r="Q421" i="5" l="1"/>
  <c r="S421" i="5"/>
  <c r="P429" i="5"/>
  <c r="C422" i="5"/>
  <c r="E422" i="5" s="1"/>
  <c r="I146" i="5"/>
  <c r="L146" i="5" s="1"/>
  <c r="O146" i="5" s="1"/>
  <c r="P430" i="5" l="1"/>
  <c r="Q422" i="5"/>
  <c r="S422" i="5"/>
  <c r="C423" i="5"/>
  <c r="E423" i="5" s="1"/>
  <c r="M146" i="5"/>
  <c r="R146" i="5" l="1"/>
  <c r="T146" i="5"/>
  <c r="U146" i="5" s="1"/>
  <c r="Q423" i="5"/>
  <c r="S423" i="5"/>
  <c r="P431" i="5"/>
  <c r="C424" i="5"/>
  <c r="E424" i="5" s="1"/>
  <c r="N146" i="5"/>
  <c r="F147" i="5"/>
  <c r="H147" i="5" s="1"/>
  <c r="Q424" i="5" l="1"/>
  <c r="S424" i="5"/>
  <c r="P432" i="5"/>
  <c r="C425" i="5"/>
  <c r="E425" i="5" s="1"/>
  <c r="I147" i="5"/>
  <c r="L147" i="5" s="1"/>
  <c r="O147" i="5" s="1"/>
  <c r="P433" i="5" l="1"/>
  <c r="Q425" i="5"/>
  <c r="S425" i="5"/>
  <c r="C426" i="5"/>
  <c r="E426" i="5" s="1"/>
  <c r="M147" i="5"/>
  <c r="R147" i="5" l="1"/>
  <c r="T147" i="5"/>
  <c r="U147" i="5" s="1"/>
  <c r="Q426" i="5"/>
  <c r="S426" i="5"/>
  <c r="P434" i="5"/>
  <c r="C427" i="5"/>
  <c r="E427" i="5" s="1"/>
  <c r="N147" i="5"/>
  <c r="F148" i="5"/>
  <c r="H148" i="5" s="1"/>
  <c r="Q427" i="5" l="1"/>
  <c r="S427" i="5"/>
  <c r="P435" i="5"/>
  <c r="C428" i="5"/>
  <c r="E428" i="5" s="1"/>
  <c r="I148" i="5"/>
  <c r="L148" i="5" s="1"/>
  <c r="O148" i="5" s="1"/>
  <c r="P436" i="5" l="1"/>
  <c r="Q428" i="5"/>
  <c r="S428" i="5"/>
  <c r="C429" i="5"/>
  <c r="E429" i="5" s="1"/>
  <c r="M148" i="5"/>
  <c r="R148" i="5" l="1"/>
  <c r="T148" i="5"/>
  <c r="U148" i="5" s="1"/>
  <c r="Q429" i="5"/>
  <c r="S429" i="5"/>
  <c r="P437" i="5"/>
  <c r="C430" i="5"/>
  <c r="E430" i="5" s="1"/>
  <c r="F149" i="5"/>
  <c r="H149" i="5" s="1"/>
  <c r="N148" i="5"/>
  <c r="Q430" i="5" l="1"/>
  <c r="S430" i="5"/>
  <c r="P438" i="5"/>
  <c r="C431" i="5"/>
  <c r="E431" i="5" s="1"/>
  <c r="I149" i="5"/>
  <c r="L149" i="5" s="1"/>
  <c r="O149" i="5" s="1"/>
  <c r="P439" i="5" l="1"/>
  <c r="Q431" i="5"/>
  <c r="S431" i="5"/>
  <c r="C432" i="5"/>
  <c r="E432" i="5" s="1"/>
  <c r="M149" i="5"/>
  <c r="R149" i="5" l="1"/>
  <c r="T149" i="5"/>
  <c r="U149" i="5" s="1"/>
  <c r="Q432" i="5"/>
  <c r="S432" i="5"/>
  <c r="P440" i="5"/>
  <c r="C433" i="5"/>
  <c r="E433" i="5" s="1"/>
  <c r="F150" i="5"/>
  <c r="H150" i="5" s="1"/>
  <c r="N149" i="5"/>
  <c r="Q433" i="5" l="1"/>
  <c r="S433" i="5"/>
  <c r="P441" i="5"/>
  <c r="C434" i="5"/>
  <c r="E434" i="5" s="1"/>
  <c r="I150" i="5"/>
  <c r="L150" i="5" s="1"/>
  <c r="O150" i="5" s="1"/>
  <c r="P442" i="5" l="1"/>
  <c r="Q434" i="5"/>
  <c r="S434" i="5"/>
  <c r="C435" i="5"/>
  <c r="E435" i="5" s="1"/>
  <c r="M150" i="5"/>
  <c r="R150" i="5" l="1"/>
  <c r="T150" i="5"/>
  <c r="U150" i="5" s="1"/>
  <c r="Q435" i="5"/>
  <c r="S435" i="5"/>
  <c r="P443" i="5"/>
  <c r="C436" i="5"/>
  <c r="E436" i="5" s="1"/>
  <c r="N150" i="5"/>
  <c r="F151" i="5"/>
  <c r="H151" i="5" s="1"/>
  <c r="Q436" i="5" l="1"/>
  <c r="S436" i="5"/>
  <c r="P444" i="5"/>
  <c r="C437" i="5"/>
  <c r="E437" i="5" s="1"/>
  <c r="I151" i="5"/>
  <c r="L151" i="5" s="1"/>
  <c r="O151" i="5" s="1"/>
  <c r="P445" i="5" l="1"/>
  <c r="Q437" i="5"/>
  <c r="S437" i="5"/>
  <c r="C438" i="5"/>
  <c r="E438" i="5" s="1"/>
  <c r="M151" i="5"/>
  <c r="R151" i="5" l="1"/>
  <c r="T151" i="5"/>
  <c r="U151" i="5" s="1"/>
  <c r="Q438" i="5"/>
  <c r="S438" i="5"/>
  <c r="P446" i="5"/>
  <c r="C439" i="5"/>
  <c r="E439" i="5" s="1"/>
  <c r="F152" i="5"/>
  <c r="H152" i="5" s="1"/>
  <c r="N151" i="5"/>
  <c r="Q439" i="5" l="1"/>
  <c r="S439" i="5"/>
  <c r="P447" i="5"/>
  <c r="C440" i="5"/>
  <c r="E440" i="5" s="1"/>
  <c r="I152" i="5"/>
  <c r="L152" i="5" s="1"/>
  <c r="O152" i="5" s="1"/>
  <c r="P448" i="5" l="1"/>
  <c r="Q440" i="5"/>
  <c r="S440" i="5"/>
  <c r="C441" i="5"/>
  <c r="E441" i="5" s="1"/>
  <c r="M152" i="5"/>
  <c r="R152" i="5" l="1"/>
  <c r="T152" i="5"/>
  <c r="U152" i="5" s="1"/>
  <c r="Q441" i="5"/>
  <c r="S441" i="5"/>
  <c r="P449" i="5"/>
  <c r="C442" i="5"/>
  <c r="E442" i="5" s="1"/>
  <c r="N152" i="5"/>
  <c r="F153" i="5"/>
  <c r="H153" i="5" s="1"/>
  <c r="Q442" i="5" l="1"/>
  <c r="S442" i="5"/>
  <c r="P450" i="5"/>
  <c r="C443" i="5"/>
  <c r="E443" i="5" s="1"/>
  <c r="I153" i="5"/>
  <c r="L153" i="5" s="1"/>
  <c r="O153" i="5" s="1"/>
  <c r="P451" i="5" l="1"/>
  <c r="Q443" i="5"/>
  <c r="S443" i="5"/>
  <c r="C444" i="5"/>
  <c r="E444" i="5" s="1"/>
  <c r="M153" i="5"/>
  <c r="R153" i="5" l="1"/>
  <c r="T153" i="5"/>
  <c r="U153" i="5" s="1"/>
  <c r="Q444" i="5"/>
  <c r="S444" i="5"/>
  <c r="P452" i="5"/>
  <c r="C445" i="5"/>
  <c r="E445" i="5" s="1"/>
  <c r="F154" i="5"/>
  <c r="H154" i="5" s="1"/>
  <c r="N153" i="5"/>
  <c r="Q445" i="5" l="1"/>
  <c r="S445" i="5"/>
  <c r="P453" i="5"/>
  <c r="C446" i="5"/>
  <c r="E446" i="5" s="1"/>
  <c r="I154" i="5"/>
  <c r="L154" i="5" s="1"/>
  <c r="O154" i="5" s="1"/>
  <c r="P454" i="5" l="1"/>
  <c r="Q446" i="5"/>
  <c r="S446" i="5"/>
  <c r="C447" i="5"/>
  <c r="E447" i="5" s="1"/>
  <c r="M154" i="5"/>
  <c r="R154" i="5" l="1"/>
  <c r="T154" i="5"/>
  <c r="U154" i="5" s="1"/>
  <c r="Q447" i="5"/>
  <c r="S447" i="5"/>
  <c r="P455" i="5"/>
  <c r="C448" i="5"/>
  <c r="E448" i="5" s="1"/>
  <c r="N154" i="5"/>
  <c r="F155" i="5"/>
  <c r="H155" i="5" s="1"/>
  <c r="Q448" i="5" l="1"/>
  <c r="S448" i="5"/>
  <c r="P456" i="5"/>
  <c r="C449" i="5"/>
  <c r="E449" i="5" s="1"/>
  <c r="I155" i="5"/>
  <c r="L155" i="5" s="1"/>
  <c r="O155" i="5" s="1"/>
  <c r="P457" i="5" l="1"/>
  <c r="Q449" i="5"/>
  <c r="S449" i="5"/>
  <c r="C450" i="5"/>
  <c r="E450" i="5" s="1"/>
  <c r="M155" i="5"/>
  <c r="R155" i="5" l="1"/>
  <c r="T155" i="5"/>
  <c r="U155" i="5" s="1"/>
  <c r="Q450" i="5"/>
  <c r="S450" i="5"/>
  <c r="P458" i="5"/>
  <c r="C451" i="5"/>
  <c r="E451" i="5" s="1"/>
  <c r="N155" i="5"/>
  <c r="F156" i="5"/>
  <c r="H156" i="5" s="1"/>
  <c r="Q451" i="5" l="1"/>
  <c r="S451" i="5"/>
  <c r="P459" i="5"/>
  <c r="C452" i="5"/>
  <c r="E452" i="5" s="1"/>
  <c r="I156" i="5"/>
  <c r="L156" i="5" s="1"/>
  <c r="O156" i="5" s="1"/>
  <c r="P460" i="5" l="1"/>
  <c r="Q452" i="5"/>
  <c r="S452" i="5"/>
  <c r="C453" i="5"/>
  <c r="E453" i="5" s="1"/>
  <c r="M156" i="5"/>
  <c r="R156" i="5" l="1"/>
  <c r="T156" i="5"/>
  <c r="U156" i="5" s="1"/>
  <c r="Q453" i="5"/>
  <c r="S453" i="5"/>
  <c r="P461" i="5"/>
  <c r="C454" i="5"/>
  <c r="E454" i="5" s="1"/>
  <c r="F157" i="5"/>
  <c r="H157" i="5" s="1"/>
  <c r="N156" i="5"/>
  <c r="Q454" i="5" l="1"/>
  <c r="S454" i="5"/>
  <c r="P462" i="5"/>
  <c r="C455" i="5"/>
  <c r="E455" i="5" s="1"/>
  <c r="I157" i="5"/>
  <c r="L157" i="5" s="1"/>
  <c r="O157" i="5" s="1"/>
  <c r="P463" i="5" l="1"/>
  <c r="Q455" i="5"/>
  <c r="S455" i="5"/>
  <c r="C456" i="5"/>
  <c r="E456" i="5" s="1"/>
  <c r="M157" i="5"/>
  <c r="R157" i="5" l="1"/>
  <c r="T157" i="5"/>
  <c r="U157" i="5" s="1"/>
  <c r="Q456" i="5"/>
  <c r="S456" i="5"/>
  <c r="P464" i="5"/>
  <c r="C457" i="5"/>
  <c r="E457" i="5" s="1"/>
  <c r="F158" i="5"/>
  <c r="H158" i="5" s="1"/>
  <c r="N157" i="5"/>
  <c r="Q457" i="5" l="1"/>
  <c r="S457" i="5"/>
  <c r="P465" i="5"/>
  <c r="C458" i="5"/>
  <c r="E458" i="5" s="1"/>
  <c r="I158" i="5"/>
  <c r="L158" i="5" s="1"/>
  <c r="O158" i="5" s="1"/>
  <c r="P466" i="5" l="1"/>
  <c r="Q458" i="5"/>
  <c r="S458" i="5"/>
  <c r="C459" i="5"/>
  <c r="E459" i="5" s="1"/>
  <c r="M158" i="5"/>
  <c r="R158" i="5" l="1"/>
  <c r="T158" i="5"/>
  <c r="U158" i="5" s="1"/>
  <c r="Q459" i="5"/>
  <c r="S459" i="5"/>
  <c r="P467" i="5"/>
  <c r="C460" i="5"/>
  <c r="E460" i="5" s="1"/>
  <c r="F159" i="5"/>
  <c r="H159" i="5" s="1"/>
  <c r="N158" i="5"/>
  <c r="Q460" i="5" l="1"/>
  <c r="S460" i="5"/>
  <c r="P468" i="5"/>
  <c r="C461" i="5"/>
  <c r="E461" i="5" s="1"/>
  <c r="I159" i="5"/>
  <c r="L159" i="5" s="1"/>
  <c r="O159" i="5" s="1"/>
  <c r="P469" i="5" l="1"/>
  <c r="Q461" i="5"/>
  <c r="S461" i="5"/>
  <c r="C462" i="5"/>
  <c r="E462" i="5" s="1"/>
  <c r="M159" i="5"/>
  <c r="Q462" i="5" l="1"/>
  <c r="S462" i="5"/>
  <c r="R159" i="5"/>
  <c r="T159" i="5"/>
  <c r="U159" i="5" s="1"/>
  <c r="P470" i="5"/>
  <c r="C463" i="5"/>
  <c r="E463" i="5" s="1"/>
  <c r="F160" i="5"/>
  <c r="H160" i="5" s="1"/>
  <c r="N159" i="5"/>
  <c r="Q463" i="5" l="1"/>
  <c r="S463" i="5"/>
  <c r="P471" i="5"/>
  <c r="C464" i="5"/>
  <c r="E464" i="5" s="1"/>
  <c r="I160" i="5"/>
  <c r="L160" i="5" s="1"/>
  <c r="O160" i="5" s="1"/>
  <c r="P472" i="5" l="1"/>
  <c r="Q464" i="5"/>
  <c r="S464" i="5"/>
  <c r="C465" i="5"/>
  <c r="E465" i="5" s="1"/>
  <c r="M160" i="5"/>
  <c r="R160" i="5" l="1"/>
  <c r="T160" i="5"/>
  <c r="U160" i="5" s="1"/>
  <c r="Q465" i="5"/>
  <c r="S465" i="5"/>
  <c r="P473" i="5"/>
  <c r="C466" i="5"/>
  <c r="E466" i="5" s="1"/>
  <c r="N160" i="5"/>
  <c r="F161" i="5"/>
  <c r="H161" i="5" s="1"/>
  <c r="Q466" i="5" l="1"/>
  <c r="S466" i="5"/>
  <c r="P474" i="5"/>
  <c r="C467" i="5"/>
  <c r="E467" i="5" s="1"/>
  <c r="I161" i="5"/>
  <c r="L161" i="5" s="1"/>
  <c r="O161" i="5" s="1"/>
  <c r="P475" i="5" l="1"/>
  <c r="Q467" i="5"/>
  <c r="S467" i="5"/>
  <c r="C468" i="5"/>
  <c r="E468" i="5" s="1"/>
  <c r="M161" i="5"/>
  <c r="R161" i="5" l="1"/>
  <c r="T161" i="5"/>
  <c r="U161" i="5" s="1"/>
  <c r="Q468" i="5"/>
  <c r="S468" i="5"/>
  <c r="P476" i="5"/>
  <c r="C469" i="5"/>
  <c r="E469" i="5" s="1"/>
  <c r="N161" i="5"/>
  <c r="F162" i="5"/>
  <c r="H162" i="5" s="1"/>
  <c r="Q469" i="5" l="1"/>
  <c r="S469" i="5"/>
  <c r="P477" i="5"/>
  <c r="C470" i="5"/>
  <c r="E470" i="5" s="1"/>
  <c r="I162" i="5"/>
  <c r="L162" i="5" s="1"/>
  <c r="O162" i="5" s="1"/>
  <c r="P478" i="5" l="1"/>
  <c r="Q470" i="5"/>
  <c r="S470" i="5"/>
  <c r="C471" i="5"/>
  <c r="E471" i="5" s="1"/>
  <c r="M162" i="5"/>
  <c r="R162" i="5" l="1"/>
  <c r="T162" i="5"/>
  <c r="U162" i="5" s="1"/>
  <c r="Q471" i="5"/>
  <c r="S471" i="5"/>
  <c r="P479" i="5"/>
  <c r="C472" i="5"/>
  <c r="E472" i="5" s="1"/>
  <c r="F163" i="5"/>
  <c r="H163" i="5" s="1"/>
  <c r="N162" i="5"/>
  <c r="Q472" i="5" l="1"/>
  <c r="S472" i="5"/>
  <c r="P480" i="5"/>
  <c r="C473" i="5"/>
  <c r="E473" i="5" s="1"/>
  <c r="I163" i="5"/>
  <c r="L163" i="5" s="1"/>
  <c r="O163" i="5" s="1"/>
  <c r="P481" i="5" l="1"/>
  <c r="Q473" i="5"/>
  <c r="S473" i="5"/>
  <c r="C474" i="5"/>
  <c r="E474" i="5" s="1"/>
  <c r="M163" i="5"/>
  <c r="R163" i="5" l="1"/>
  <c r="T163" i="5"/>
  <c r="U163" i="5" s="1"/>
  <c r="Q474" i="5"/>
  <c r="S474" i="5"/>
  <c r="P482" i="5"/>
  <c r="C475" i="5"/>
  <c r="E475" i="5" s="1"/>
  <c r="F164" i="5"/>
  <c r="H164" i="5" s="1"/>
  <c r="N163" i="5"/>
  <c r="Q475" i="5" l="1"/>
  <c r="S475" i="5"/>
  <c r="P483" i="5"/>
  <c r="C476" i="5"/>
  <c r="E476" i="5" s="1"/>
  <c r="I164" i="5"/>
  <c r="L164" i="5" s="1"/>
  <c r="O164" i="5" s="1"/>
  <c r="P484" i="5" l="1"/>
  <c r="Q476" i="5"/>
  <c r="S476" i="5"/>
  <c r="C477" i="5"/>
  <c r="E477" i="5" s="1"/>
  <c r="M164" i="5"/>
  <c r="Q477" i="5" l="1"/>
  <c r="S477" i="5"/>
  <c r="R164" i="5"/>
  <c r="T164" i="5"/>
  <c r="U164" i="5" s="1"/>
  <c r="P485" i="5"/>
  <c r="C478" i="5"/>
  <c r="E478" i="5" s="1"/>
  <c r="N164" i="5"/>
  <c r="F165" i="5"/>
  <c r="H165" i="5" s="1"/>
  <c r="Q478" i="5" l="1"/>
  <c r="S478" i="5"/>
  <c r="P486" i="5"/>
  <c r="C479" i="5"/>
  <c r="E479" i="5" s="1"/>
  <c r="I165" i="5"/>
  <c r="L165" i="5" s="1"/>
  <c r="O165" i="5" s="1"/>
  <c r="P487" i="5" l="1"/>
  <c r="Q479" i="5"/>
  <c r="S479" i="5"/>
  <c r="C480" i="5"/>
  <c r="E480" i="5" s="1"/>
  <c r="M165" i="5"/>
  <c r="R165" i="5" l="1"/>
  <c r="T165" i="5"/>
  <c r="U165" i="5" s="1"/>
  <c r="Q480" i="5"/>
  <c r="S480" i="5"/>
  <c r="P488" i="5"/>
  <c r="C481" i="5"/>
  <c r="E481" i="5" s="1"/>
  <c r="F166" i="5"/>
  <c r="H166" i="5" s="1"/>
  <c r="N165" i="5"/>
  <c r="Q481" i="5" l="1"/>
  <c r="S481" i="5"/>
  <c r="P489" i="5"/>
  <c r="C482" i="5"/>
  <c r="E482" i="5" s="1"/>
  <c r="I166" i="5"/>
  <c r="L166" i="5" s="1"/>
  <c r="O166" i="5" s="1"/>
  <c r="P490" i="5" l="1"/>
  <c r="Q482" i="5"/>
  <c r="S482" i="5"/>
  <c r="C483" i="5"/>
  <c r="E483" i="5" s="1"/>
  <c r="M166" i="5"/>
  <c r="R166" i="5" l="1"/>
  <c r="T166" i="5"/>
  <c r="U166" i="5" s="1"/>
  <c r="Q483" i="5"/>
  <c r="S483" i="5"/>
  <c r="P491" i="5"/>
  <c r="C484" i="5"/>
  <c r="E484" i="5" s="1"/>
  <c r="F167" i="5"/>
  <c r="H167" i="5" s="1"/>
  <c r="N166" i="5"/>
  <c r="Q484" i="5" l="1"/>
  <c r="S484" i="5"/>
  <c r="P492" i="5"/>
  <c r="C485" i="5"/>
  <c r="E485" i="5" s="1"/>
  <c r="I167" i="5"/>
  <c r="L167" i="5" s="1"/>
  <c r="O167" i="5" s="1"/>
  <c r="P493" i="5" l="1"/>
  <c r="Q485" i="5"/>
  <c r="S485" i="5"/>
  <c r="C486" i="5"/>
  <c r="E486" i="5" s="1"/>
  <c r="M167" i="5"/>
  <c r="R167" i="5" l="1"/>
  <c r="T167" i="5"/>
  <c r="U167" i="5" s="1"/>
  <c r="Q486" i="5"/>
  <c r="S486" i="5"/>
  <c r="P494" i="5"/>
  <c r="C487" i="5"/>
  <c r="E487" i="5" s="1"/>
  <c r="F168" i="5"/>
  <c r="H168" i="5" s="1"/>
  <c r="N167" i="5"/>
  <c r="Q487" i="5" l="1"/>
  <c r="S487" i="5"/>
  <c r="P495" i="5"/>
  <c r="C488" i="5"/>
  <c r="E488" i="5" s="1"/>
  <c r="I168" i="5"/>
  <c r="L168" i="5" s="1"/>
  <c r="O168" i="5" s="1"/>
  <c r="P496" i="5" l="1"/>
  <c r="Q488" i="5"/>
  <c r="S488" i="5"/>
  <c r="C489" i="5"/>
  <c r="E489" i="5" s="1"/>
  <c r="M168" i="5"/>
  <c r="R168" i="5" l="1"/>
  <c r="T168" i="5"/>
  <c r="U168" i="5" s="1"/>
  <c r="Q489" i="5"/>
  <c r="S489" i="5"/>
  <c r="P497" i="5"/>
  <c r="C490" i="5"/>
  <c r="E490" i="5" s="1"/>
  <c r="F169" i="5"/>
  <c r="H169" i="5" s="1"/>
  <c r="N168" i="5"/>
  <c r="Q490" i="5" l="1"/>
  <c r="S490" i="5"/>
  <c r="P498" i="5"/>
  <c r="C491" i="5"/>
  <c r="E491" i="5" s="1"/>
  <c r="I169" i="5"/>
  <c r="L169" i="5" s="1"/>
  <c r="O169" i="5" s="1"/>
  <c r="P499" i="5" l="1"/>
  <c r="Q491" i="5"/>
  <c r="S491" i="5"/>
  <c r="C492" i="5"/>
  <c r="E492" i="5" s="1"/>
  <c r="M169" i="5"/>
  <c r="Q492" i="5" l="1"/>
  <c r="S492" i="5"/>
  <c r="R169" i="5"/>
  <c r="T169" i="5"/>
  <c r="U169" i="5" s="1"/>
  <c r="P500" i="5"/>
  <c r="C493" i="5"/>
  <c r="E493" i="5" s="1"/>
  <c r="F170" i="5"/>
  <c r="H170" i="5" s="1"/>
  <c r="N169" i="5"/>
  <c r="Q493" i="5" l="1"/>
  <c r="S493" i="5"/>
  <c r="P501" i="5"/>
  <c r="C494" i="5"/>
  <c r="E494" i="5" s="1"/>
  <c r="I170" i="5"/>
  <c r="L170" i="5" s="1"/>
  <c r="O170" i="5" s="1"/>
  <c r="P502" i="5" l="1"/>
  <c r="Q494" i="5"/>
  <c r="S494" i="5"/>
  <c r="C495" i="5"/>
  <c r="E495" i="5" s="1"/>
  <c r="M170" i="5"/>
  <c r="R170" i="5" l="1"/>
  <c r="T170" i="5"/>
  <c r="U170" i="5" s="1"/>
  <c r="Q495" i="5"/>
  <c r="S495" i="5"/>
  <c r="P503" i="5"/>
  <c r="C496" i="5"/>
  <c r="E496" i="5" s="1"/>
  <c r="F171" i="5"/>
  <c r="H171" i="5" s="1"/>
  <c r="N170" i="5"/>
  <c r="Q496" i="5" l="1"/>
  <c r="S496" i="5"/>
  <c r="P504" i="5"/>
  <c r="C497" i="5"/>
  <c r="E497" i="5" s="1"/>
  <c r="I171" i="5"/>
  <c r="L171" i="5" s="1"/>
  <c r="O171" i="5" s="1"/>
  <c r="P505" i="5" l="1"/>
  <c r="Q497" i="5"/>
  <c r="S497" i="5"/>
  <c r="C498" i="5"/>
  <c r="E498" i="5" s="1"/>
  <c r="M171" i="5"/>
  <c r="R171" i="5" l="1"/>
  <c r="T171" i="5"/>
  <c r="U171" i="5" s="1"/>
  <c r="Q498" i="5"/>
  <c r="S498" i="5"/>
  <c r="P506" i="5"/>
  <c r="C499" i="5"/>
  <c r="E499" i="5" s="1"/>
  <c r="N171" i="5"/>
  <c r="F172" i="5"/>
  <c r="H172" i="5" s="1"/>
  <c r="Q499" i="5" l="1"/>
  <c r="S499" i="5"/>
  <c r="P507" i="5"/>
  <c r="C500" i="5"/>
  <c r="E500" i="5" s="1"/>
  <c r="I172" i="5"/>
  <c r="L172" i="5" s="1"/>
  <c r="O172" i="5" s="1"/>
  <c r="P508" i="5" l="1"/>
  <c r="Q500" i="5"/>
  <c r="S500" i="5"/>
  <c r="C501" i="5"/>
  <c r="E501" i="5" s="1"/>
  <c r="M172" i="5"/>
  <c r="R172" i="5" l="1"/>
  <c r="T172" i="5"/>
  <c r="U172" i="5" s="1"/>
  <c r="Q501" i="5"/>
  <c r="S501" i="5"/>
  <c r="P509" i="5"/>
  <c r="C502" i="5"/>
  <c r="E502" i="5" s="1"/>
  <c r="F173" i="5"/>
  <c r="H173" i="5" s="1"/>
  <c r="N172" i="5"/>
  <c r="Q502" i="5" l="1"/>
  <c r="S502" i="5"/>
  <c r="P510" i="5"/>
  <c r="C503" i="5"/>
  <c r="E503" i="5" s="1"/>
  <c r="I173" i="5"/>
  <c r="L173" i="5" s="1"/>
  <c r="O173" i="5" s="1"/>
  <c r="P511" i="5" l="1"/>
  <c r="Q503" i="5"/>
  <c r="S503" i="5"/>
  <c r="C504" i="5"/>
  <c r="E504" i="5" s="1"/>
  <c r="M173" i="5"/>
  <c r="R173" i="5" l="1"/>
  <c r="T173" i="5"/>
  <c r="U173" i="5" s="1"/>
  <c r="Q504" i="5"/>
  <c r="S504" i="5"/>
  <c r="P512" i="5"/>
  <c r="C505" i="5"/>
  <c r="E505" i="5" s="1"/>
  <c r="N173" i="5"/>
  <c r="F174" i="5"/>
  <c r="H174" i="5" s="1"/>
  <c r="Q505" i="5" l="1"/>
  <c r="S505" i="5"/>
  <c r="P513" i="5"/>
  <c r="C506" i="5"/>
  <c r="E506" i="5" s="1"/>
  <c r="I174" i="5"/>
  <c r="L174" i="5" s="1"/>
  <c r="O174" i="5" s="1"/>
  <c r="P514" i="5" l="1"/>
  <c r="Q506" i="5"/>
  <c r="S506" i="5"/>
  <c r="C507" i="5"/>
  <c r="E507" i="5" s="1"/>
  <c r="M174" i="5"/>
  <c r="R174" i="5" l="1"/>
  <c r="T174" i="5"/>
  <c r="U174" i="5" s="1"/>
  <c r="Q507" i="5"/>
  <c r="S507" i="5"/>
  <c r="P515" i="5"/>
  <c r="C508" i="5"/>
  <c r="E508" i="5" s="1"/>
  <c r="N174" i="5"/>
  <c r="F175" i="5"/>
  <c r="H175" i="5" s="1"/>
  <c r="Q508" i="5" l="1"/>
  <c r="S508" i="5"/>
  <c r="P516" i="5"/>
  <c r="C509" i="5"/>
  <c r="E509" i="5" s="1"/>
  <c r="I175" i="5"/>
  <c r="L175" i="5" s="1"/>
  <c r="O175" i="5" s="1"/>
  <c r="P517" i="5" l="1"/>
  <c r="Q509" i="5"/>
  <c r="S509" i="5"/>
  <c r="C510" i="5"/>
  <c r="E510" i="5" s="1"/>
  <c r="M175" i="5"/>
  <c r="Q510" i="5" l="1"/>
  <c r="S510" i="5"/>
  <c r="R175" i="5"/>
  <c r="T175" i="5"/>
  <c r="U175" i="5" s="1"/>
  <c r="P518" i="5"/>
  <c r="C511" i="5"/>
  <c r="E511" i="5" s="1"/>
  <c r="N175" i="5"/>
  <c r="F176" i="5"/>
  <c r="H176" i="5" s="1"/>
  <c r="Q511" i="5" l="1"/>
  <c r="S511" i="5"/>
  <c r="P519" i="5"/>
  <c r="C512" i="5"/>
  <c r="E512" i="5" s="1"/>
  <c r="I176" i="5"/>
  <c r="L176" i="5" s="1"/>
  <c r="O176" i="5" s="1"/>
  <c r="P520" i="5" l="1"/>
  <c r="Q512" i="5"/>
  <c r="S512" i="5"/>
  <c r="C513" i="5"/>
  <c r="E513" i="5" s="1"/>
  <c r="M176" i="5"/>
  <c r="R176" i="5" l="1"/>
  <c r="T176" i="5"/>
  <c r="U176" i="5" s="1"/>
  <c r="Q513" i="5"/>
  <c r="S513" i="5"/>
  <c r="P521" i="5"/>
  <c r="C514" i="5"/>
  <c r="E514" i="5" s="1"/>
  <c r="N176" i="5"/>
  <c r="F177" i="5"/>
  <c r="H177" i="5" s="1"/>
  <c r="Q514" i="5" l="1"/>
  <c r="S514" i="5"/>
  <c r="P522" i="5"/>
  <c r="C515" i="5"/>
  <c r="E515" i="5" s="1"/>
  <c r="I177" i="5"/>
  <c r="L177" i="5" s="1"/>
  <c r="O177" i="5" s="1"/>
  <c r="P523" i="5" l="1"/>
  <c r="Q515" i="5"/>
  <c r="S515" i="5"/>
  <c r="C516" i="5"/>
  <c r="E516" i="5" s="1"/>
  <c r="M177" i="5"/>
  <c r="R177" i="5" l="1"/>
  <c r="T177" i="5"/>
  <c r="U177" i="5" s="1"/>
  <c r="Q516" i="5"/>
  <c r="S516" i="5"/>
  <c r="P524" i="5"/>
  <c r="C517" i="5"/>
  <c r="E517" i="5" s="1"/>
  <c r="N177" i="5"/>
  <c r="F178" i="5"/>
  <c r="H178" i="5" s="1"/>
  <c r="Q517" i="5" l="1"/>
  <c r="S517" i="5"/>
  <c r="P525" i="5"/>
  <c r="C518" i="5"/>
  <c r="E518" i="5" s="1"/>
  <c r="I178" i="5"/>
  <c r="L178" i="5" s="1"/>
  <c r="O178" i="5" s="1"/>
  <c r="P526" i="5" l="1"/>
  <c r="Q518" i="5"/>
  <c r="S518" i="5"/>
  <c r="C519" i="5"/>
  <c r="E519" i="5" s="1"/>
  <c r="M178" i="5"/>
  <c r="R178" i="5" l="1"/>
  <c r="T178" i="5"/>
  <c r="U178" i="5" s="1"/>
  <c r="Q519" i="5"/>
  <c r="S519" i="5"/>
  <c r="P527" i="5"/>
  <c r="C520" i="5"/>
  <c r="E520" i="5" s="1"/>
  <c r="N178" i="5"/>
  <c r="F179" i="5"/>
  <c r="H179" i="5" s="1"/>
  <c r="Q520" i="5" l="1"/>
  <c r="S520" i="5"/>
  <c r="P528" i="5"/>
  <c r="C521" i="5"/>
  <c r="E521" i="5" s="1"/>
  <c r="I179" i="5"/>
  <c r="L179" i="5" s="1"/>
  <c r="O179" i="5" s="1"/>
  <c r="P529" i="5" l="1"/>
  <c r="Q521" i="5"/>
  <c r="S521" i="5"/>
  <c r="C522" i="5"/>
  <c r="E522" i="5" s="1"/>
  <c r="M179" i="5"/>
  <c r="Q522" i="5" l="1"/>
  <c r="S522" i="5"/>
  <c r="R179" i="5"/>
  <c r="T179" i="5"/>
  <c r="U179" i="5" s="1"/>
  <c r="P530" i="5"/>
  <c r="C523" i="5"/>
  <c r="E523" i="5" s="1"/>
  <c r="N179" i="5"/>
  <c r="F180" i="5"/>
  <c r="H180" i="5" s="1"/>
  <c r="Q523" i="5" l="1"/>
  <c r="S523" i="5"/>
  <c r="P531" i="5"/>
  <c r="C524" i="5"/>
  <c r="E524" i="5" s="1"/>
  <c r="I180" i="5"/>
  <c r="L180" i="5" s="1"/>
  <c r="O180" i="5" s="1"/>
  <c r="P532" i="5" l="1"/>
  <c r="Q524" i="5"/>
  <c r="S524" i="5"/>
  <c r="C525" i="5"/>
  <c r="E525" i="5" s="1"/>
  <c r="M180" i="5"/>
  <c r="R180" i="5" l="1"/>
  <c r="T180" i="5"/>
  <c r="U180" i="5" s="1"/>
  <c r="Q525" i="5"/>
  <c r="S525" i="5"/>
  <c r="P533" i="5"/>
  <c r="C526" i="5"/>
  <c r="E526" i="5" s="1"/>
  <c r="N180" i="5"/>
  <c r="F181" i="5"/>
  <c r="H181" i="5" s="1"/>
  <c r="Q526" i="5" l="1"/>
  <c r="S526" i="5"/>
  <c r="P534" i="5"/>
  <c r="C527" i="5"/>
  <c r="E527" i="5" s="1"/>
  <c r="I181" i="5"/>
  <c r="L181" i="5" s="1"/>
  <c r="O181" i="5" s="1"/>
  <c r="P535" i="5" l="1"/>
  <c r="Q527" i="5"/>
  <c r="S527" i="5"/>
  <c r="C528" i="5"/>
  <c r="E528" i="5" s="1"/>
  <c r="M181" i="5"/>
  <c r="Q528" i="5" l="1"/>
  <c r="S528" i="5"/>
  <c r="R181" i="5"/>
  <c r="T181" i="5"/>
  <c r="U181" i="5" s="1"/>
  <c r="P536" i="5"/>
  <c r="C529" i="5"/>
  <c r="E529" i="5" s="1"/>
  <c r="N181" i="5"/>
  <c r="F182" i="5"/>
  <c r="H182" i="5" s="1"/>
  <c r="Q529" i="5" l="1"/>
  <c r="S529" i="5"/>
  <c r="P537" i="5"/>
  <c r="C530" i="5"/>
  <c r="E530" i="5" s="1"/>
  <c r="I182" i="5"/>
  <c r="L182" i="5" s="1"/>
  <c r="O182" i="5" s="1"/>
  <c r="P538" i="5" l="1"/>
  <c r="Q530" i="5"/>
  <c r="S530" i="5"/>
  <c r="C531" i="5"/>
  <c r="E531" i="5" s="1"/>
  <c r="M182" i="5"/>
  <c r="R182" i="5" l="1"/>
  <c r="T182" i="5"/>
  <c r="U182" i="5" s="1"/>
  <c r="Q531" i="5"/>
  <c r="S531" i="5"/>
  <c r="P539" i="5"/>
  <c r="C532" i="5"/>
  <c r="E532" i="5" s="1"/>
  <c r="N182" i="5"/>
  <c r="F183" i="5"/>
  <c r="H183" i="5" s="1"/>
  <c r="Q532" i="5" l="1"/>
  <c r="S532" i="5"/>
  <c r="P540" i="5"/>
  <c r="C533" i="5"/>
  <c r="E533" i="5" s="1"/>
  <c r="I183" i="5"/>
  <c r="L183" i="5" s="1"/>
  <c r="O183" i="5" s="1"/>
  <c r="P541" i="5" l="1"/>
  <c r="Q533" i="5"/>
  <c r="S533" i="5"/>
  <c r="C534" i="5"/>
  <c r="E534" i="5" s="1"/>
  <c r="M183" i="5"/>
  <c r="R183" i="5" l="1"/>
  <c r="T183" i="5"/>
  <c r="U183" i="5" s="1"/>
  <c r="Q534" i="5"/>
  <c r="S534" i="5"/>
  <c r="P542" i="5"/>
  <c r="C535" i="5"/>
  <c r="E535" i="5" s="1"/>
  <c r="N183" i="5"/>
  <c r="F184" i="5"/>
  <c r="H184" i="5" s="1"/>
  <c r="Q535" i="5" l="1"/>
  <c r="S535" i="5"/>
  <c r="P543" i="5"/>
  <c r="C536" i="5"/>
  <c r="E536" i="5" s="1"/>
  <c r="I184" i="5"/>
  <c r="L184" i="5" s="1"/>
  <c r="O184" i="5" s="1"/>
  <c r="P544" i="5" l="1"/>
  <c r="Q536" i="5"/>
  <c r="S536" i="5"/>
  <c r="C537" i="5"/>
  <c r="E537" i="5" s="1"/>
  <c r="M184" i="5"/>
  <c r="Q537" i="5" l="1"/>
  <c r="S537" i="5"/>
  <c r="R184" i="5"/>
  <c r="T184" i="5"/>
  <c r="U184" i="5" s="1"/>
  <c r="P545" i="5"/>
  <c r="C538" i="5"/>
  <c r="E538" i="5" s="1"/>
  <c r="N184" i="5"/>
  <c r="F185" i="5"/>
  <c r="H185" i="5" s="1"/>
  <c r="Q538" i="5" l="1"/>
  <c r="S538" i="5"/>
  <c r="P546" i="5"/>
  <c r="C539" i="5"/>
  <c r="E539" i="5" s="1"/>
  <c r="I185" i="5"/>
  <c r="L185" i="5" s="1"/>
  <c r="O185" i="5" s="1"/>
  <c r="P547" i="5" l="1"/>
  <c r="Q539" i="5"/>
  <c r="S539" i="5"/>
  <c r="C540" i="5"/>
  <c r="E540" i="5" s="1"/>
  <c r="M185" i="5"/>
  <c r="R185" i="5" l="1"/>
  <c r="T185" i="5"/>
  <c r="U185" i="5" s="1"/>
  <c r="Q540" i="5"/>
  <c r="S540" i="5"/>
  <c r="P548" i="5"/>
  <c r="C541" i="5"/>
  <c r="E541" i="5" s="1"/>
  <c r="N185" i="5"/>
  <c r="F186" i="5"/>
  <c r="H186" i="5" s="1"/>
  <c r="Q541" i="5" l="1"/>
  <c r="S541" i="5"/>
  <c r="P549" i="5"/>
  <c r="C542" i="5"/>
  <c r="E542" i="5" s="1"/>
  <c r="I186" i="5"/>
  <c r="L186" i="5" s="1"/>
  <c r="O186" i="5" s="1"/>
  <c r="P550" i="5" l="1"/>
  <c r="Q542" i="5"/>
  <c r="S542" i="5"/>
  <c r="C543" i="5"/>
  <c r="E543" i="5" s="1"/>
  <c r="M186" i="5"/>
  <c r="Q543" i="5" l="1"/>
  <c r="S543" i="5"/>
  <c r="R186" i="5"/>
  <c r="T186" i="5"/>
  <c r="U186" i="5" s="1"/>
  <c r="P551" i="5"/>
  <c r="C544" i="5"/>
  <c r="E544" i="5" s="1"/>
  <c r="N186" i="5"/>
  <c r="F187" i="5"/>
  <c r="H187" i="5" s="1"/>
  <c r="Q544" i="5" l="1"/>
  <c r="S544" i="5"/>
  <c r="P552" i="5"/>
  <c r="C545" i="5"/>
  <c r="E545" i="5" s="1"/>
  <c r="I187" i="5"/>
  <c r="L187" i="5" s="1"/>
  <c r="O187" i="5" s="1"/>
  <c r="C59" i="3" s="1"/>
  <c r="P553" i="5" l="1"/>
  <c r="Q545" i="5"/>
  <c r="S545" i="5"/>
  <c r="C546" i="5"/>
  <c r="E546" i="5" s="1"/>
  <c r="M187" i="5"/>
  <c r="C57" i="3" s="1"/>
  <c r="R187" i="5" l="1"/>
  <c r="D57" i="3" s="1"/>
  <c r="T187" i="5"/>
  <c r="E57" i="3" s="1"/>
  <c r="Q546" i="5"/>
  <c r="S546" i="5"/>
  <c r="P554" i="5"/>
  <c r="C547" i="5"/>
  <c r="E547" i="5" s="1"/>
  <c r="N187" i="5"/>
  <c r="C60" i="3" s="1"/>
  <c r="F188" i="5"/>
  <c r="H188" i="5" s="1"/>
  <c r="P555" i="5" l="1"/>
  <c r="Q547" i="5"/>
  <c r="S547" i="5"/>
  <c r="U187" i="5"/>
  <c r="C548" i="5"/>
  <c r="E548" i="5" s="1"/>
  <c r="I188" i="5"/>
  <c r="L188" i="5" s="1"/>
  <c r="O188" i="5" s="1"/>
  <c r="Q548" i="5" l="1"/>
  <c r="S548" i="5"/>
  <c r="P556" i="5"/>
  <c r="C61" i="3"/>
  <c r="C549" i="5"/>
  <c r="E549" i="5" s="1"/>
  <c r="M188" i="5"/>
  <c r="Q549" i="5" l="1"/>
  <c r="S549" i="5"/>
  <c r="R188" i="5"/>
  <c r="T188" i="5"/>
  <c r="U188" i="5" s="1"/>
  <c r="P557" i="5"/>
  <c r="C550" i="5"/>
  <c r="E550" i="5" s="1"/>
  <c r="N188" i="5"/>
  <c r="F189" i="5"/>
  <c r="H189" i="5" s="1"/>
  <c r="Q550" i="5" l="1"/>
  <c r="S550" i="5"/>
  <c r="P558" i="5"/>
  <c r="C551" i="5"/>
  <c r="E551" i="5" s="1"/>
  <c r="I189" i="5"/>
  <c r="L189" i="5" s="1"/>
  <c r="O189" i="5" s="1"/>
  <c r="P559" i="5" l="1"/>
  <c r="Q551" i="5"/>
  <c r="S551" i="5"/>
  <c r="C552" i="5"/>
  <c r="E552" i="5" s="1"/>
  <c r="M189" i="5"/>
  <c r="R189" i="5" l="1"/>
  <c r="T189" i="5"/>
  <c r="U189" i="5" s="1"/>
  <c r="Q552" i="5"/>
  <c r="S552" i="5"/>
  <c r="P560" i="5"/>
  <c r="C553" i="5"/>
  <c r="E553" i="5" s="1"/>
  <c r="N189" i="5"/>
  <c r="F190" i="5"/>
  <c r="H190" i="5" s="1"/>
  <c r="Q553" i="5" l="1"/>
  <c r="S553" i="5"/>
  <c r="P561" i="5"/>
  <c r="C554" i="5"/>
  <c r="E554" i="5" s="1"/>
  <c r="I190" i="5"/>
  <c r="L190" i="5" s="1"/>
  <c r="O190" i="5" s="1"/>
  <c r="P562" i="5" l="1"/>
  <c r="Q554" i="5"/>
  <c r="S554" i="5"/>
  <c r="C555" i="5"/>
  <c r="E555" i="5" s="1"/>
  <c r="M190" i="5"/>
  <c r="R190" i="5" l="1"/>
  <c r="T190" i="5"/>
  <c r="U190" i="5" s="1"/>
  <c r="Q555" i="5"/>
  <c r="S555" i="5"/>
  <c r="P563" i="5"/>
  <c r="C556" i="5"/>
  <c r="E556" i="5" s="1"/>
  <c r="N190" i="5"/>
  <c r="F191" i="5"/>
  <c r="H191" i="5" s="1"/>
  <c r="Q556" i="5" l="1"/>
  <c r="S556" i="5"/>
  <c r="P564" i="5"/>
  <c r="C557" i="5"/>
  <c r="E557" i="5" s="1"/>
  <c r="I191" i="5"/>
  <c r="L191" i="5" s="1"/>
  <c r="O191" i="5" s="1"/>
  <c r="P565" i="5" l="1"/>
  <c r="Q557" i="5"/>
  <c r="S557" i="5"/>
  <c r="C558" i="5"/>
  <c r="E558" i="5" s="1"/>
  <c r="M191" i="5"/>
  <c r="R191" i="5" l="1"/>
  <c r="T191" i="5"/>
  <c r="U191" i="5" s="1"/>
  <c r="Q558" i="5"/>
  <c r="S558" i="5"/>
  <c r="P566" i="5"/>
  <c r="C559" i="5"/>
  <c r="E559" i="5" s="1"/>
  <c r="N191" i="5"/>
  <c r="F192" i="5"/>
  <c r="H192" i="5" s="1"/>
  <c r="Q559" i="5" l="1"/>
  <c r="S559" i="5"/>
  <c r="P567" i="5"/>
  <c r="C560" i="5"/>
  <c r="E560" i="5" s="1"/>
  <c r="I192" i="5"/>
  <c r="L192" i="5" s="1"/>
  <c r="O192" i="5" s="1"/>
  <c r="P568" i="5" l="1"/>
  <c r="Q560" i="5"/>
  <c r="S560" i="5"/>
  <c r="C561" i="5"/>
  <c r="E561" i="5" s="1"/>
  <c r="M192" i="5"/>
  <c r="R192" i="5" l="1"/>
  <c r="T192" i="5"/>
  <c r="U192" i="5" s="1"/>
  <c r="Q561" i="5"/>
  <c r="S561" i="5"/>
  <c r="P569" i="5"/>
  <c r="C562" i="5"/>
  <c r="E562" i="5" s="1"/>
  <c r="N192" i="5"/>
  <c r="F193" i="5"/>
  <c r="H193" i="5" s="1"/>
  <c r="Q562" i="5" l="1"/>
  <c r="S562" i="5"/>
  <c r="P570" i="5"/>
  <c r="C563" i="5"/>
  <c r="E563" i="5" s="1"/>
  <c r="I193" i="5"/>
  <c r="L193" i="5" s="1"/>
  <c r="O193" i="5" s="1"/>
  <c r="P571" i="5" l="1"/>
  <c r="Q563" i="5"/>
  <c r="S563" i="5"/>
  <c r="C564" i="5"/>
  <c r="E564" i="5" s="1"/>
  <c r="M193" i="5"/>
  <c r="R193" i="5" l="1"/>
  <c r="T193" i="5"/>
  <c r="U193" i="5" s="1"/>
  <c r="Q564" i="5"/>
  <c r="S564" i="5"/>
  <c r="P572" i="5"/>
  <c r="C565" i="5"/>
  <c r="E565" i="5" s="1"/>
  <c r="N193" i="5"/>
  <c r="F194" i="5"/>
  <c r="H194" i="5" s="1"/>
  <c r="Q565" i="5" l="1"/>
  <c r="S565" i="5"/>
  <c r="P573" i="5"/>
  <c r="C566" i="5"/>
  <c r="E566" i="5" s="1"/>
  <c r="I194" i="5"/>
  <c r="L194" i="5" s="1"/>
  <c r="O194" i="5" s="1"/>
  <c r="P574" i="5" l="1"/>
  <c r="Q566" i="5"/>
  <c r="S566" i="5"/>
  <c r="C567" i="5"/>
  <c r="E567" i="5" s="1"/>
  <c r="M194" i="5"/>
  <c r="R194" i="5" l="1"/>
  <c r="T194" i="5"/>
  <c r="U194" i="5" s="1"/>
  <c r="Q567" i="5"/>
  <c r="S567" i="5"/>
  <c r="P575" i="5"/>
  <c r="C568" i="5"/>
  <c r="E568" i="5" s="1"/>
  <c r="N194" i="5"/>
  <c r="F195" i="5"/>
  <c r="H195" i="5" s="1"/>
  <c r="Q568" i="5" l="1"/>
  <c r="S568" i="5"/>
  <c r="P576" i="5"/>
  <c r="C569" i="5"/>
  <c r="E569" i="5" s="1"/>
  <c r="I195" i="5"/>
  <c r="L195" i="5" s="1"/>
  <c r="O195" i="5" s="1"/>
  <c r="P577" i="5" l="1"/>
  <c r="Q569" i="5"/>
  <c r="S569" i="5"/>
  <c r="C570" i="5"/>
  <c r="E570" i="5" s="1"/>
  <c r="M195" i="5"/>
  <c r="R195" i="5" l="1"/>
  <c r="T195" i="5"/>
  <c r="U195" i="5" s="1"/>
  <c r="Q570" i="5"/>
  <c r="S570" i="5"/>
  <c r="P578" i="5"/>
  <c r="C571" i="5"/>
  <c r="E571" i="5" s="1"/>
  <c r="N195" i="5"/>
  <c r="F196" i="5"/>
  <c r="H196" i="5" s="1"/>
  <c r="Q571" i="5" l="1"/>
  <c r="S571" i="5"/>
  <c r="P579" i="5"/>
  <c r="C572" i="5"/>
  <c r="E572" i="5" s="1"/>
  <c r="I196" i="5"/>
  <c r="L196" i="5" s="1"/>
  <c r="O196" i="5" s="1"/>
  <c r="P580" i="5" l="1"/>
  <c r="Q572" i="5"/>
  <c r="S572" i="5"/>
  <c r="C573" i="5"/>
  <c r="E573" i="5" s="1"/>
  <c r="M196" i="5"/>
  <c r="R196" i="5" l="1"/>
  <c r="T196" i="5"/>
  <c r="U196" i="5" s="1"/>
  <c r="Q573" i="5"/>
  <c r="S573" i="5"/>
  <c r="P581" i="5"/>
  <c r="C574" i="5"/>
  <c r="E574" i="5" s="1"/>
  <c r="N196" i="5"/>
  <c r="F197" i="5"/>
  <c r="H197" i="5" s="1"/>
  <c r="Q574" i="5" l="1"/>
  <c r="S574" i="5"/>
  <c r="P582" i="5"/>
  <c r="C575" i="5"/>
  <c r="E575" i="5" s="1"/>
  <c r="I197" i="5"/>
  <c r="L197" i="5" s="1"/>
  <c r="O197" i="5" s="1"/>
  <c r="P583" i="5" l="1"/>
  <c r="Q575" i="5"/>
  <c r="S575" i="5"/>
  <c r="C576" i="5"/>
  <c r="E576" i="5" s="1"/>
  <c r="M197" i="5"/>
  <c r="R197" i="5" l="1"/>
  <c r="T197" i="5"/>
  <c r="U197" i="5" s="1"/>
  <c r="Q576" i="5"/>
  <c r="S576" i="5"/>
  <c r="P584" i="5"/>
  <c r="C577" i="5"/>
  <c r="E577" i="5" s="1"/>
  <c r="N197" i="5"/>
  <c r="F198" i="5"/>
  <c r="H198" i="5" s="1"/>
  <c r="Q577" i="5" l="1"/>
  <c r="S577" i="5"/>
  <c r="P585" i="5"/>
  <c r="C578" i="5"/>
  <c r="E578" i="5" s="1"/>
  <c r="I198" i="5"/>
  <c r="L198" i="5" s="1"/>
  <c r="O198" i="5" s="1"/>
  <c r="P586" i="5" l="1"/>
  <c r="Q578" i="5"/>
  <c r="S578" i="5"/>
  <c r="C579" i="5"/>
  <c r="E579" i="5" s="1"/>
  <c r="M198" i="5"/>
  <c r="Q579" i="5" l="1"/>
  <c r="S579" i="5"/>
  <c r="R198" i="5"/>
  <c r="T198" i="5"/>
  <c r="U198" i="5" s="1"/>
  <c r="P587" i="5"/>
  <c r="C580" i="5"/>
  <c r="E580" i="5" s="1"/>
  <c r="N198" i="5"/>
  <c r="F199" i="5"/>
  <c r="H199" i="5" s="1"/>
  <c r="Q580" i="5" l="1"/>
  <c r="S580" i="5"/>
  <c r="P588" i="5"/>
  <c r="C581" i="5"/>
  <c r="E581" i="5" s="1"/>
  <c r="I199" i="5"/>
  <c r="L199" i="5" s="1"/>
  <c r="O199" i="5" s="1"/>
  <c r="P589" i="5" l="1"/>
  <c r="Q581" i="5"/>
  <c r="S581" i="5"/>
  <c r="C582" i="5"/>
  <c r="E582" i="5" s="1"/>
  <c r="M199" i="5"/>
  <c r="R199" i="5" l="1"/>
  <c r="T199" i="5"/>
  <c r="U199" i="5" s="1"/>
  <c r="Q582" i="5"/>
  <c r="S582" i="5"/>
  <c r="P590" i="5"/>
  <c r="C583" i="5"/>
  <c r="E583" i="5" s="1"/>
  <c r="N199" i="5"/>
  <c r="F200" i="5"/>
  <c r="H200" i="5" s="1"/>
  <c r="Q583" i="5" l="1"/>
  <c r="S583" i="5"/>
  <c r="P591" i="5"/>
  <c r="C584" i="5"/>
  <c r="E584" i="5" s="1"/>
  <c r="I200" i="5"/>
  <c r="L200" i="5" s="1"/>
  <c r="O200" i="5" s="1"/>
  <c r="P592" i="5" l="1"/>
  <c r="Q584" i="5"/>
  <c r="S584" i="5"/>
  <c r="C585" i="5"/>
  <c r="E585" i="5" s="1"/>
  <c r="M200" i="5"/>
  <c r="R200" i="5" l="1"/>
  <c r="T200" i="5"/>
  <c r="U200" i="5" s="1"/>
  <c r="Q585" i="5"/>
  <c r="S585" i="5"/>
  <c r="P593" i="5"/>
  <c r="C586" i="5"/>
  <c r="E586" i="5" s="1"/>
  <c r="N200" i="5"/>
  <c r="F201" i="5"/>
  <c r="H201" i="5" s="1"/>
  <c r="Q586" i="5" l="1"/>
  <c r="S586" i="5"/>
  <c r="P594" i="5"/>
  <c r="C587" i="5"/>
  <c r="E587" i="5" s="1"/>
  <c r="I201" i="5"/>
  <c r="L201" i="5" s="1"/>
  <c r="O201" i="5" s="1"/>
  <c r="P595" i="5" l="1"/>
  <c r="Q587" i="5"/>
  <c r="S587" i="5"/>
  <c r="C588" i="5"/>
  <c r="E588" i="5" s="1"/>
  <c r="M201" i="5"/>
  <c r="R201" i="5" l="1"/>
  <c r="T201" i="5"/>
  <c r="U201" i="5" s="1"/>
  <c r="Q588" i="5"/>
  <c r="S588" i="5"/>
  <c r="P596" i="5"/>
  <c r="C589" i="5"/>
  <c r="E589" i="5" s="1"/>
  <c r="N201" i="5"/>
  <c r="F202" i="5"/>
  <c r="H202" i="5" s="1"/>
  <c r="Q589" i="5" l="1"/>
  <c r="S589" i="5"/>
  <c r="P597" i="5"/>
  <c r="C590" i="5"/>
  <c r="E590" i="5" s="1"/>
  <c r="I202" i="5"/>
  <c r="L202" i="5" s="1"/>
  <c r="O202" i="5" s="1"/>
  <c r="P598" i="5" l="1"/>
  <c r="Q590" i="5"/>
  <c r="S590" i="5"/>
  <c r="C591" i="5"/>
  <c r="E591" i="5" s="1"/>
  <c r="M202" i="5"/>
  <c r="R202" i="5" l="1"/>
  <c r="T202" i="5"/>
  <c r="U202" i="5" s="1"/>
  <c r="Q591" i="5"/>
  <c r="S591" i="5"/>
  <c r="P599" i="5"/>
  <c r="C592" i="5"/>
  <c r="E592" i="5" s="1"/>
  <c r="N202" i="5"/>
  <c r="F203" i="5"/>
  <c r="H203" i="5" s="1"/>
  <c r="Q592" i="5" l="1"/>
  <c r="S592" i="5"/>
  <c r="P600" i="5"/>
  <c r="C593" i="5"/>
  <c r="E593" i="5" s="1"/>
  <c r="I203" i="5"/>
  <c r="L203" i="5" s="1"/>
  <c r="O203" i="5" s="1"/>
  <c r="P601" i="5" l="1"/>
  <c r="Q593" i="5"/>
  <c r="S593" i="5"/>
  <c r="C594" i="5"/>
  <c r="E594" i="5" s="1"/>
  <c r="M203" i="5"/>
  <c r="R203" i="5" l="1"/>
  <c r="T203" i="5"/>
  <c r="U203" i="5" s="1"/>
  <c r="Q594" i="5"/>
  <c r="S594" i="5"/>
  <c r="P602" i="5"/>
  <c r="C595" i="5"/>
  <c r="E595" i="5" s="1"/>
  <c r="N203" i="5"/>
  <c r="F204" i="5"/>
  <c r="H204" i="5" s="1"/>
  <c r="Q595" i="5" l="1"/>
  <c r="S595" i="5"/>
  <c r="P603" i="5"/>
  <c r="C596" i="5"/>
  <c r="E596" i="5" s="1"/>
  <c r="I204" i="5"/>
  <c r="L204" i="5" s="1"/>
  <c r="O204" i="5" s="1"/>
  <c r="P604" i="5" l="1"/>
  <c r="Q596" i="5"/>
  <c r="S596" i="5"/>
  <c r="C597" i="5"/>
  <c r="E597" i="5" s="1"/>
  <c r="M204" i="5"/>
  <c r="R204" i="5" l="1"/>
  <c r="T204" i="5"/>
  <c r="U204" i="5" s="1"/>
  <c r="Q597" i="5"/>
  <c r="S597" i="5"/>
  <c r="P605" i="5"/>
  <c r="C598" i="5"/>
  <c r="E598" i="5" s="1"/>
  <c r="N204" i="5"/>
  <c r="F205" i="5"/>
  <c r="H205" i="5" s="1"/>
  <c r="Q598" i="5" l="1"/>
  <c r="S598" i="5"/>
  <c r="P606" i="5"/>
  <c r="C599" i="5"/>
  <c r="E599" i="5" s="1"/>
  <c r="I205" i="5"/>
  <c r="L205" i="5" s="1"/>
  <c r="O205" i="5" s="1"/>
  <c r="P607" i="5" l="1"/>
  <c r="Q599" i="5"/>
  <c r="S599" i="5"/>
  <c r="C600" i="5"/>
  <c r="E600" i="5" s="1"/>
  <c r="M205" i="5"/>
  <c r="R205" i="5" l="1"/>
  <c r="T205" i="5"/>
  <c r="U205" i="5" s="1"/>
  <c r="Q600" i="5"/>
  <c r="S600" i="5"/>
  <c r="P608" i="5"/>
  <c r="C601" i="5"/>
  <c r="E601" i="5" s="1"/>
  <c r="N205" i="5"/>
  <c r="F206" i="5"/>
  <c r="H206" i="5" s="1"/>
  <c r="Q601" i="5" l="1"/>
  <c r="S601" i="5"/>
  <c r="P609" i="5"/>
  <c r="C602" i="5"/>
  <c r="E602" i="5" s="1"/>
  <c r="I206" i="5"/>
  <c r="L206" i="5" s="1"/>
  <c r="O206" i="5" s="1"/>
  <c r="P610" i="5" l="1"/>
  <c r="Q602" i="5"/>
  <c r="S602" i="5"/>
  <c r="C603" i="5"/>
  <c r="E603" i="5" s="1"/>
  <c r="M206" i="5"/>
  <c r="R206" i="5" l="1"/>
  <c r="T206" i="5"/>
  <c r="U206" i="5" s="1"/>
  <c r="Q603" i="5"/>
  <c r="S603" i="5"/>
  <c r="P611" i="5"/>
  <c r="C604" i="5"/>
  <c r="E604" i="5" s="1"/>
  <c r="N206" i="5"/>
  <c r="F207" i="5"/>
  <c r="H207" i="5" s="1"/>
  <c r="Q604" i="5" l="1"/>
  <c r="S604" i="5"/>
  <c r="P612" i="5"/>
  <c r="C605" i="5"/>
  <c r="E605" i="5" s="1"/>
  <c r="I207" i="5"/>
  <c r="L207" i="5" s="1"/>
  <c r="O207" i="5" s="1"/>
  <c r="P613" i="5" l="1"/>
  <c r="Q605" i="5"/>
  <c r="S605" i="5"/>
  <c r="C606" i="5"/>
  <c r="E606" i="5" s="1"/>
  <c r="M207" i="5"/>
  <c r="R207" i="5" l="1"/>
  <c r="T207" i="5"/>
  <c r="U207" i="5" s="1"/>
  <c r="Q606" i="5"/>
  <c r="S606" i="5"/>
  <c r="P614" i="5"/>
  <c r="C607" i="5"/>
  <c r="E607" i="5" s="1"/>
  <c r="N207" i="5"/>
  <c r="F208" i="5"/>
  <c r="H208" i="5" s="1"/>
  <c r="Q607" i="5" l="1"/>
  <c r="S607" i="5"/>
  <c r="P615" i="5"/>
  <c r="C608" i="5"/>
  <c r="E608" i="5" s="1"/>
  <c r="I208" i="5"/>
  <c r="L208" i="5" s="1"/>
  <c r="O208" i="5" s="1"/>
  <c r="P616" i="5" l="1"/>
  <c r="Q608" i="5"/>
  <c r="S608" i="5"/>
  <c r="C609" i="5"/>
  <c r="E609" i="5" s="1"/>
  <c r="M208" i="5"/>
  <c r="R208" i="5" l="1"/>
  <c r="T208" i="5"/>
  <c r="U208" i="5" s="1"/>
  <c r="Q609" i="5"/>
  <c r="S609" i="5"/>
  <c r="P617" i="5"/>
  <c r="C610" i="5"/>
  <c r="E610" i="5" s="1"/>
  <c r="N208" i="5"/>
  <c r="F209" i="5"/>
  <c r="H209" i="5" s="1"/>
  <c r="Q610" i="5" l="1"/>
  <c r="S610" i="5"/>
  <c r="P618" i="5"/>
  <c r="C611" i="5"/>
  <c r="E611" i="5" s="1"/>
  <c r="I209" i="5"/>
  <c r="L209" i="5" s="1"/>
  <c r="O209" i="5" s="1"/>
  <c r="P619" i="5" l="1"/>
  <c r="Q611" i="5"/>
  <c r="S611" i="5"/>
  <c r="C612" i="5"/>
  <c r="E612" i="5" s="1"/>
  <c r="M209" i="5"/>
  <c r="R209" i="5" l="1"/>
  <c r="T209" i="5"/>
  <c r="U209" i="5" s="1"/>
  <c r="Q612" i="5"/>
  <c r="S612" i="5"/>
  <c r="P620" i="5"/>
  <c r="C613" i="5"/>
  <c r="E613" i="5" s="1"/>
  <c r="N209" i="5"/>
  <c r="F210" i="5"/>
  <c r="H210" i="5" s="1"/>
  <c r="Q613" i="5" l="1"/>
  <c r="S613" i="5"/>
  <c r="P621" i="5"/>
  <c r="C614" i="5"/>
  <c r="E614" i="5" s="1"/>
  <c r="I210" i="5"/>
  <c r="L210" i="5" s="1"/>
  <c r="O210" i="5" s="1"/>
  <c r="P622" i="5" l="1"/>
  <c r="Q614" i="5"/>
  <c r="S614" i="5"/>
  <c r="C615" i="5"/>
  <c r="E615" i="5" s="1"/>
  <c r="M210" i="5"/>
  <c r="R210" i="5" l="1"/>
  <c r="T210" i="5"/>
  <c r="U210" i="5" s="1"/>
  <c r="Q615" i="5"/>
  <c r="S615" i="5"/>
  <c r="P623" i="5"/>
  <c r="C616" i="5"/>
  <c r="E616" i="5" s="1"/>
  <c r="N210" i="5"/>
  <c r="F211" i="5"/>
  <c r="H211" i="5" s="1"/>
  <c r="Q616" i="5" l="1"/>
  <c r="S616" i="5"/>
  <c r="P624" i="5"/>
  <c r="C617" i="5"/>
  <c r="E617" i="5" s="1"/>
  <c r="I211" i="5"/>
  <c r="L211" i="5" s="1"/>
  <c r="O211" i="5" s="1"/>
  <c r="P625" i="5" l="1"/>
  <c r="Q617" i="5"/>
  <c r="S617" i="5"/>
  <c r="C618" i="5"/>
  <c r="E618" i="5" s="1"/>
  <c r="M211" i="5"/>
  <c r="R211" i="5" l="1"/>
  <c r="T211" i="5"/>
  <c r="U211" i="5" s="1"/>
  <c r="Q618" i="5"/>
  <c r="S618" i="5"/>
  <c r="P626" i="5"/>
  <c r="C619" i="5"/>
  <c r="E619" i="5" s="1"/>
  <c r="N211" i="5"/>
  <c r="F212" i="5"/>
  <c r="H212" i="5" s="1"/>
  <c r="Q619" i="5" l="1"/>
  <c r="S619" i="5"/>
  <c r="P627" i="5"/>
  <c r="C620" i="5"/>
  <c r="E620" i="5" s="1"/>
  <c r="I212" i="5"/>
  <c r="L212" i="5" s="1"/>
  <c r="O212" i="5" s="1"/>
  <c r="P628" i="5" l="1"/>
  <c r="Q620" i="5"/>
  <c r="S620" i="5"/>
  <c r="C621" i="5"/>
  <c r="E621" i="5" s="1"/>
  <c r="M212" i="5"/>
  <c r="R212" i="5" l="1"/>
  <c r="T212" i="5"/>
  <c r="U212" i="5" s="1"/>
  <c r="Q621" i="5"/>
  <c r="S621" i="5"/>
  <c r="P629" i="5"/>
  <c r="C622" i="5"/>
  <c r="E622" i="5" s="1"/>
  <c r="N212" i="5"/>
  <c r="F213" i="5"/>
  <c r="H213" i="5" s="1"/>
  <c r="Q622" i="5" l="1"/>
  <c r="S622" i="5"/>
  <c r="P630" i="5"/>
  <c r="C623" i="5"/>
  <c r="E623" i="5" s="1"/>
  <c r="I213" i="5"/>
  <c r="L213" i="5" s="1"/>
  <c r="O213" i="5" s="1"/>
  <c r="P631" i="5" l="1"/>
  <c r="Q623" i="5"/>
  <c r="S623" i="5"/>
  <c r="C624" i="5"/>
  <c r="E624" i="5" s="1"/>
  <c r="M213" i="5"/>
  <c r="R213" i="5" l="1"/>
  <c r="T213" i="5"/>
  <c r="U213" i="5" s="1"/>
  <c r="Q624" i="5"/>
  <c r="S624" i="5"/>
  <c r="P632" i="5"/>
  <c r="C625" i="5"/>
  <c r="E625" i="5" s="1"/>
  <c r="N213" i="5"/>
  <c r="F214" i="5"/>
  <c r="H214" i="5" s="1"/>
  <c r="Q625" i="5" l="1"/>
  <c r="S625" i="5"/>
  <c r="P633" i="5"/>
  <c r="C626" i="5"/>
  <c r="E626" i="5" s="1"/>
  <c r="I214" i="5"/>
  <c r="L214" i="5" s="1"/>
  <c r="O214" i="5" s="1"/>
  <c r="P634" i="5" l="1"/>
  <c r="Q626" i="5"/>
  <c r="S626" i="5"/>
  <c r="C627" i="5"/>
  <c r="E627" i="5" s="1"/>
  <c r="M214" i="5"/>
  <c r="R214" i="5" l="1"/>
  <c r="T214" i="5"/>
  <c r="U214" i="5" s="1"/>
  <c r="Q627" i="5"/>
  <c r="S627" i="5"/>
  <c r="P635" i="5"/>
  <c r="C628" i="5"/>
  <c r="E628" i="5" s="1"/>
  <c r="N214" i="5"/>
  <c r="F215" i="5"/>
  <c r="H215" i="5" s="1"/>
  <c r="Q628" i="5" l="1"/>
  <c r="S628" i="5"/>
  <c r="P636" i="5"/>
  <c r="C629" i="5"/>
  <c r="E629" i="5" s="1"/>
  <c r="I215" i="5"/>
  <c r="L215" i="5" s="1"/>
  <c r="O215" i="5" s="1"/>
  <c r="P637" i="5" l="1"/>
  <c r="Q629" i="5"/>
  <c r="S629" i="5"/>
  <c r="C630" i="5"/>
  <c r="E630" i="5" s="1"/>
  <c r="M215" i="5"/>
  <c r="R215" i="5" l="1"/>
  <c r="T215" i="5"/>
  <c r="U215" i="5" s="1"/>
  <c r="Q630" i="5"/>
  <c r="S630" i="5"/>
  <c r="P638" i="5"/>
  <c r="C631" i="5"/>
  <c r="E631" i="5" s="1"/>
  <c r="N215" i="5"/>
  <c r="F216" i="5"/>
  <c r="H216" i="5" s="1"/>
  <c r="Q631" i="5" l="1"/>
  <c r="S631" i="5"/>
  <c r="P639" i="5"/>
  <c r="C632" i="5"/>
  <c r="E632" i="5" s="1"/>
  <c r="I216" i="5"/>
  <c r="L216" i="5" s="1"/>
  <c r="O216" i="5" s="1"/>
  <c r="P640" i="5" l="1"/>
  <c r="Q632" i="5"/>
  <c r="S632" i="5"/>
  <c r="C633" i="5"/>
  <c r="E633" i="5" s="1"/>
  <c r="M216" i="5"/>
  <c r="R216" i="5" l="1"/>
  <c r="T216" i="5"/>
  <c r="U216" i="5" s="1"/>
  <c r="Q633" i="5"/>
  <c r="S633" i="5"/>
  <c r="P641" i="5"/>
  <c r="C634" i="5"/>
  <c r="E634" i="5" s="1"/>
  <c r="N216" i="5"/>
  <c r="F217" i="5"/>
  <c r="H217" i="5" s="1"/>
  <c r="Q634" i="5" l="1"/>
  <c r="S634" i="5"/>
  <c r="P642" i="5"/>
  <c r="C635" i="5"/>
  <c r="E635" i="5" s="1"/>
  <c r="I217" i="5"/>
  <c r="L217" i="5" s="1"/>
  <c r="O217" i="5" s="1"/>
  <c r="P643" i="5" l="1"/>
  <c r="Q635" i="5"/>
  <c r="S635" i="5"/>
  <c r="C636" i="5"/>
  <c r="E636" i="5" s="1"/>
  <c r="M217" i="5"/>
  <c r="R217" i="5" l="1"/>
  <c r="T217" i="5"/>
  <c r="U217" i="5" s="1"/>
  <c r="Q636" i="5"/>
  <c r="S636" i="5"/>
  <c r="P644" i="5"/>
  <c r="C637" i="5"/>
  <c r="E637" i="5" s="1"/>
  <c r="N217" i="5"/>
  <c r="F218" i="5"/>
  <c r="H218" i="5" s="1"/>
  <c r="Q637" i="5" l="1"/>
  <c r="S637" i="5"/>
  <c r="P645" i="5"/>
  <c r="C638" i="5"/>
  <c r="E638" i="5" s="1"/>
  <c r="I218" i="5"/>
  <c r="L218" i="5" s="1"/>
  <c r="O218" i="5" s="1"/>
  <c r="P646" i="5" l="1"/>
  <c r="Q638" i="5"/>
  <c r="S638" i="5"/>
  <c r="C639" i="5"/>
  <c r="E639" i="5" s="1"/>
  <c r="M218" i="5"/>
  <c r="R218" i="5" l="1"/>
  <c r="T218" i="5"/>
  <c r="U218" i="5" s="1"/>
  <c r="Q639" i="5"/>
  <c r="S639" i="5"/>
  <c r="P647" i="5"/>
  <c r="C640" i="5"/>
  <c r="E640" i="5" s="1"/>
  <c r="N218" i="5"/>
  <c r="F219" i="5"/>
  <c r="H219" i="5" s="1"/>
  <c r="Q640" i="5" l="1"/>
  <c r="S640" i="5"/>
  <c r="P648" i="5"/>
  <c r="C641" i="5"/>
  <c r="E641" i="5" s="1"/>
  <c r="I219" i="5"/>
  <c r="L219" i="5" s="1"/>
  <c r="O219" i="5" s="1"/>
  <c r="P649" i="5" l="1"/>
  <c r="Q641" i="5"/>
  <c r="S641" i="5"/>
  <c r="C642" i="5"/>
  <c r="E642" i="5" s="1"/>
  <c r="M219" i="5"/>
  <c r="R219" i="5" l="1"/>
  <c r="T219" i="5"/>
  <c r="U219" i="5" s="1"/>
  <c r="Q642" i="5"/>
  <c r="S642" i="5"/>
  <c r="P650" i="5"/>
  <c r="C643" i="5"/>
  <c r="E643" i="5" s="1"/>
  <c r="N219" i="5"/>
  <c r="F220" i="5"/>
  <c r="H220" i="5" s="1"/>
  <c r="Q643" i="5" l="1"/>
  <c r="S643" i="5"/>
  <c r="P651" i="5"/>
  <c r="C644" i="5"/>
  <c r="E644" i="5" s="1"/>
  <c r="I220" i="5"/>
  <c r="L220" i="5" s="1"/>
  <c r="O220" i="5" s="1"/>
  <c r="P652" i="5" l="1"/>
  <c r="Q644" i="5"/>
  <c r="S644" i="5"/>
  <c r="C645" i="5"/>
  <c r="E645" i="5" s="1"/>
  <c r="M220" i="5"/>
  <c r="R220" i="5" l="1"/>
  <c r="T220" i="5"/>
  <c r="U220" i="5" s="1"/>
  <c r="Q645" i="5"/>
  <c r="S645" i="5"/>
  <c r="P653" i="5"/>
  <c r="C646" i="5"/>
  <c r="E646" i="5" s="1"/>
  <c r="N220" i="5"/>
  <c r="F221" i="5"/>
  <c r="H221" i="5" s="1"/>
  <c r="Q646" i="5" l="1"/>
  <c r="S646" i="5"/>
  <c r="P654" i="5"/>
  <c r="C647" i="5"/>
  <c r="E647" i="5" s="1"/>
  <c r="I221" i="5"/>
  <c r="L221" i="5" s="1"/>
  <c r="O221" i="5" s="1"/>
  <c r="P655" i="5" l="1"/>
  <c r="Q647" i="5"/>
  <c r="S647" i="5"/>
  <c r="C648" i="5"/>
  <c r="E648" i="5" s="1"/>
  <c r="M221" i="5"/>
  <c r="R221" i="5" l="1"/>
  <c r="T221" i="5"/>
  <c r="U221" i="5" s="1"/>
  <c r="Q648" i="5"/>
  <c r="S648" i="5"/>
  <c r="P656" i="5"/>
  <c r="C649" i="5"/>
  <c r="E649" i="5" s="1"/>
  <c r="N221" i="5"/>
  <c r="F222" i="5"/>
  <c r="H222" i="5" s="1"/>
  <c r="Q649" i="5" l="1"/>
  <c r="S649" i="5"/>
  <c r="P657" i="5"/>
  <c r="C650" i="5"/>
  <c r="E650" i="5" s="1"/>
  <c r="I222" i="5"/>
  <c r="L222" i="5" s="1"/>
  <c r="O222" i="5" s="1"/>
  <c r="P658" i="5" l="1"/>
  <c r="Q650" i="5"/>
  <c r="S650" i="5"/>
  <c r="C651" i="5"/>
  <c r="E651" i="5" s="1"/>
  <c r="M222" i="5"/>
  <c r="R222" i="5" l="1"/>
  <c r="T222" i="5"/>
  <c r="U222" i="5" s="1"/>
  <c r="Q651" i="5"/>
  <c r="S651" i="5"/>
  <c r="P659" i="5"/>
  <c r="C652" i="5"/>
  <c r="E652" i="5" s="1"/>
  <c r="N222" i="5"/>
  <c r="F223" i="5"/>
  <c r="H223" i="5" s="1"/>
  <c r="Q652" i="5" l="1"/>
  <c r="S652" i="5"/>
  <c r="P660" i="5"/>
  <c r="C653" i="5"/>
  <c r="E653" i="5" s="1"/>
  <c r="I223" i="5"/>
  <c r="L223" i="5" s="1"/>
  <c r="O223" i="5" s="1"/>
  <c r="P661" i="5" l="1"/>
  <c r="Q653" i="5"/>
  <c r="S653" i="5"/>
  <c r="C654" i="5"/>
  <c r="E654" i="5" s="1"/>
  <c r="M223" i="5"/>
  <c r="R223" i="5" l="1"/>
  <c r="T223" i="5"/>
  <c r="U223" i="5" s="1"/>
  <c r="Q654" i="5"/>
  <c r="S654" i="5"/>
  <c r="P662" i="5"/>
  <c r="C655" i="5"/>
  <c r="E655" i="5" s="1"/>
  <c r="N223" i="5"/>
  <c r="F224" i="5"/>
  <c r="H224" i="5" s="1"/>
  <c r="Q655" i="5" l="1"/>
  <c r="S655" i="5"/>
  <c r="P663" i="5"/>
  <c r="C656" i="5"/>
  <c r="E656" i="5" s="1"/>
  <c r="I224" i="5"/>
  <c r="L224" i="5" s="1"/>
  <c r="O224" i="5" s="1"/>
  <c r="P664" i="5" l="1"/>
  <c r="Q656" i="5"/>
  <c r="S656" i="5"/>
  <c r="C657" i="5"/>
  <c r="E657" i="5" s="1"/>
  <c r="M224" i="5"/>
  <c r="R224" i="5" l="1"/>
  <c r="T224" i="5"/>
  <c r="U224" i="5" s="1"/>
  <c r="Q657" i="5"/>
  <c r="S657" i="5"/>
  <c r="P665" i="5"/>
  <c r="C658" i="5"/>
  <c r="E658" i="5" s="1"/>
  <c r="N224" i="5"/>
  <c r="F225" i="5"/>
  <c r="H225" i="5" s="1"/>
  <c r="Q658" i="5" l="1"/>
  <c r="S658" i="5"/>
  <c r="P666" i="5"/>
  <c r="C659" i="5"/>
  <c r="E659" i="5" s="1"/>
  <c r="I225" i="5"/>
  <c r="L225" i="5" s="1"/>
  <c r="O225" i="5" s="1"/>
  <c r="P667" i="5" l="1"/>
  <c r="Q659" i="5"/>
  <c r="S659" i="5"/>
  <c r="C660" i="5"/>
  <c r="E660" i="5" s="1"/>
  <c r="M225" i="5"/>
  <c r="R225" i="5" l="1"/>
  <c r="T225" i="5"/>
  <c r="U225" i="5" s="1"/>
  <c r="Q660" i="5"/>
  <c r="S660" i="5"/>
  <c r="P668" i="5"/>
  <c r="C661" i="5"/>
  <c r="E661" i="5" s="1"/>
  <c r="N225" i="5"/>
  <c r="F226" i="5"/>
  <c r="H226" i="5" s="1"/>
  <c r="Q661" i="5" l="1"/>
  <c r="S661" i="5"/>
  <c r="P669" i="5"/>
  <c r="C662" i="5"/>
  <c r="E662" i="5" s="1"/>
  <c r="I226" i="5"/>
  <c r="L226" i="5" s="1"/>
  <c r="O226" i="5" s="1"/>
  <c r="P670" i="5" l="1"/>
  <c r="Q662" i="5"/>
  <c r="S662" i="5"/>
  <c r="C663" i="5"/>
  <c r="E663" i="5" s="1"/>
  <c r="M226" i="5"/>
  <c r="R226" i="5" l="1"/>
  <c r="T226" i="5"/>
  <c r="U226" i="5" s="1"/>
  <c r="Q663" i="5"/>
  <c r="S663" i="5"/>
  <c r="P671" i="5"/>
  <c r="C664" i="5"/>
  <c r="E664" i="5" s="1"/>
  <c r="N226" i="5"/>
  <c r="F227" i="5"/>
  <c r="H227" i="5" s="1"/>
  <c r="Q664" i="5" l="1"/>
  <c r="S664" i="5"/>
  <c r="P672" i="5"/>
  <c r="C665" i="5"/>
  <c r="E665" i="5" s="1"/>
  <c r="I227" i="5"/>
  <c r="L227" i="5" s="1"/>
  <c r="O227" i="5" s="1"/>
  <c r="P673" i="5" l="1"/>
  <c r="Q665" i="5"/>
  <c r="S665" i="5"/>
  <c r="C666" i="5"/>
  <c r="E666" i="5" s="1"/>
  <c r="M227" i="5"/>
  <c r="R227" i="5" l="1"/>
  <c r="T227" i="5"/>
  <c r="U227" i="5" s="1"/>
  <c r="Q666" i="5"/>
  <c r="S666" i="5"/>
  <c r="P674" i="5"/>
  <c r="C667" i="5"/>
  <c r="E667" i="5" s="1"/>
  <c r="N227" i="5"/>
  <c r="F228" i="5"/>
  <c r="H228" i="5" s="1"/>
  <c r="Q667" i="5" l="1"/>
  <c r="S667" i="5"/>
  <c r="P675" i="5"/>
  <c r="C668" i="5"/>
  <c r="E668" i="5" s="1"/>
  <c r="I228" i="5"/>
  <c r="L228" i="5" s="1"/>
  <c r="O228" i="5" s="1"/>
  <c r="P676" i="5" l="1"/>
  <c r="Q668" i="5"/>
  <c r="S668" i="5"/>
  <c r="C669" i="5"/>
  <c r="E669" i="5" s="1"/>
  <c r="M228" i="5"/>
  <c r="R228" i="5" l="1"/>
  <c r="T228" i="5"/>
  <c r="U228" i="5" s="1"/>
  <c r="Q669" i="5"/>
  <c r="S669" i="5"/>
  <c r="P677" i="5"/>
  <c r="C670" i="5"/>
  <c r="E670" i="5" s="1"/>
  <c r="N228" i="5"/>
  <c r="F229" i="5"/>
  <c r="H229" i="5" s="1"/>
  <c r="Q670" i="5" l="1"/>
  <c r="S670" i="5"/>
  <c r="P678" i="5"/>
  <c r="C671" i="5"/>
  <c r="E671" i="5" s="1"/>
  <c r="I229" i="5"/>
  <c r="L229" i="5" s="1"/>
  <c r="O229" i="5" s="1"/>
  <c r="P679" i="5" l="1"/>
  <c r="Q671" i="5"/>
  <c r="S671" i="5"/>
  <c r="C672" i="5"/>
  <c r="E672" i="5" s="1"/>
  <c r="M229" i="5"/>
  <c r="R229" i="5" l="1"/>
  <c r="T229" i="5"/>
  <c r="U229" i="5" s="1"/>
  <c r="Q672" i="5"/>
  <c r="S672" i="5"/>
  <c r="P680" i="5"/>
  <c r="C673" i="5"/>
  <c r="E673" i="5" s="1"/>
  <c r="N229" i="5"/>
  <c r="F230" i="5"/>
  <c r="H230" i="5" s="1"/>
  <c r="Q673" i="5" l="1"/>
  <c r="S673" i="5"/>
  <c r="P681" i="5"/>
  <c r="C674" i="5"/>
  <c r="E674" i="5" s="1"/>
  <c r="I230" i="5"/>
  <c r="L230" i="5" s="1"/>
  <c r="O230" i="5" s="1"/>
  <c r="P682" i="5" l="1"/>
  <c r="Q674" i="5"/>
  <c r="S674" i="5"/>
  <c r="C675" i="5"/>
  <c r="E675" i="5" s="1"/>
  <c r="M230" i="5"/>
  <c r="R230" i="5" l="1"/>
  <c r="T230" i="5"/>
  <c r="U230" i="5" s="1"/>
  <c r="Q675" i="5"/>
  <c r="S675" i="5"/>
  <c r="P683" i="5"/>
  <c r="C676" i="5"/>
  <c r="E676" i="5" s="1"/>
  <c r="N230" i="5"/>
  <c r="F231" i="5"/>
  <c r="H231" i="5" s="1"/>
  <c r="Q676" i="5" l="1"/>
  <c r="S676" i="5"/>
  <c r="P684" i="5"/>
  <c r="C677" i="5"/>
  <c r="E677" i="5" s="1"/>
  <c r="I231" i="5"/>
  <c r="L231" i="5" s="1"/>
  <c r="O231" i="5" s="1"/>
  <c r="P685" i="5" l="1"/>
  <c r="Q677" i="5"/>
  <c r="S677" i="5"/>
  <c r="C678" i="5"/>
  <c r="E678" i="5" s="1"/>
  <c r="M231" i="5"/>
  <c r="R231" i="5" l="1"/>
  <c r="T231" i="5"/>
  <c r="U231" i="5" s="1"/>
  <c r="Q678" i="5"/>
  <c r="S678" i="5"/>
  <c r="P686" i="5"/>
  <c r="C679" i="5"/>
  <c r="E679" i="5" s="1"/>
  <c r="N231" i="5"/>
  <c r="F232" i="5"/>
  <c r="H232" i="5" s="1"/>
  <c r="Q679" i="5" l="1"/>
  <c r="S679" i="5"/>
  <c r="P687" i="5"/>
  <c r="C680" i="5"/>
  <c r="E680" i="5" s="1"/>
  <c r="I232" i="5"/>
  <c r="L232" i="5" s="1"/>
  <c r="O232" i="5" s="1"/>
  <c r="P688" i="5" l="1"/>
  <c r="Q680" i="5"/>
  <c r="S680" i="5"/>
  <c r="C681" i="5"/>
  <c r="E681" i="5" s="1"/>
  <c r="M232" i="5"/>
  <c r="R232" i="5" l="1"/>
  <c r="T232" i="5"/>
  <c r="U232" i="5" s="1"/>
  <c r="Q681" i="5"/>
  <c r="S681" i="5"/>
  <c r="P689" i="5"/>
  <c r="C682" i="5"/>
  <c r="E682" i="5" s="1"/>
  <c r="N232" i="5"/>
  <c r="F233" i="5"/>
  <c r="H233" i="5" s="1"/>
  <c r="Q682" i="5" l="1"/>
  <c r="S682" i="5"/>
  <c r="P690" i="5"/>
  <c r="C683" i="5"/>
  <c r="E683" i="5" s="1"/>
  <c r="I233" i="5"/>
  <c r="L233" i="5" s="1"/>
  <c r="O233" i="5" s="1"/>
  <c r="P691" i="5" l="1"/>
  <c r="Q683" i="5"/>
  <c r="S683" i="5"/>
  <c r="C684" i="5"/>
  <c r="E684" i="5" s="1"/>
  <c r="M233" i="5"/>
  <c r="R233" i="5" l="1"/>
  <c r="T233" i="5"/>
  <c r="U233" i="5" s="1"/>
  <c r="Q684" i="5"/>
  <c r="S684" i="5"/>
  <c r="P692" i="5"/>
  <c r="C685" i="5"/>
  <c r="E685" i="5" s="1"/>
  <c r="N233" i="5"/>
  <c r="F234" i="5"/>
  <c r="H234" i="5" s="1"/>
  <c r="Q685" i="5" l="1"/>
  <c r="S685" i="5"/>
  <c r="P693" i="5"/>
  <c r="C686" i="5"/>
  <c r="E686" i="5" s="1"/>
  <c r="I234" i="5"/>
  <c r="L234" i="5" s="1"/>
  <c r="O234" i="5" s="1"/>
  <c r="P694" i="5" l="1"/>
  <c r="Q686" i="5"/>
  <c r="S686" i="5"/>
  <c r="C687" i="5"/>
  <c r="E687" i="5" s="1"/>
  <c r="M234" i="5"/>
  <c r="R234" i="5" l="1"/>
  <c r="T234" i="5"/>
  <c r="U234" i="5" s="1"/>
  <c r="Q687" i="5"/>
  <c r="S687" i="5"/>
  <c r="P695" i="5"/>
  <c r="C688" i="5"/>
  <c r="E688" i="5" s="1"/>
  <c r="N234" i="5"/>
  <c r="F235" i="5"/>
  <c r="H235" i="5" s="1"/>
  <c r="Q688" i="5" l="1"/>
  <c r="S688" i="5"/>
  <c r="P696" i="5"/>
  <c r="C689" i="5"/>
  <c r="E689" i="5" s="1"/>
  <c r="I235" i="5"/>
  <c r="L235" i="5" s="1"/>
  <c r="O235" i="5" s="1"/>
  <c r="P697" i="5" l="1"/>
  <c r="Q689" i="5"/>
  <c r="S689" i="5"/>
  <c r="C690" i="5"/>
  <c r="E690" i="5" s="1"/>
  <c r="M235" i="5"/>
  <c r="R235" i="5" l="1"/>
  <c r="T235" i="5"/>
  <c r="U235" i="5" s="1"/>
  <c r="Q690" i="5"/>
  <c r="S690" i="5"/>
  <c r="P698" i="5"/>
  <c r="C691" i="5"/>
  <c r="E691" i="5" s="1"/>
  <c r="N235" i="5"/>
  <c r="F236" i="5"/>
  <c r="H236" i="5" s="1"/>
  <c r="Q691" i="5" l="1"/>
  <c r="S691" i="5"/>
  <c r="P699" i="5"/>
  <c r="C692" i="5"/>
  <c r="E692" i="5" s="1"/>
  <c r="I236" i="5"/>
  <c r="L236" i="5" s="1"/>
  <c r="O236" i="5" s="1"/>
  <c r="P700" i="5" l="1"/>
  <c r="Q692" i="5"/>
  <c r="S692" i="5"/>
  <c r="C693" i="5"/>
  <c r="E693" i="5" s="1"/>
  <c r="M236" i="5"/>
  <c r="R236" i="5" l="1"/>
  <c r="T236" i="5"/>
  <c r="U236" i="5" s="1"/>
  <c r="Q693" i="5"/>
  <c r="S693" i="5"/>
  <c r="P701" i="5"/>
  <c r="C694" i="5"/>
  <c r="E694" i="5" s="1"/>
  <c r="N236" i="5"/>
  <c r="F237" i="5"/>
  <c r="H237" i="5" s="1"/>
  <c r="Q694" i="5" l="1"/>
  <c r="S694" i="5"/>
  <c r="P702" i="5"/>
  <c r="C695" i="5"/>
  <c r="E695" i="5" s="1"/>
  <c r="I237" i="5"/>
  <c r="L237" i="5" s="1"/>
  <c r="O237" i="5" s="1"/>
  <c r="P703" i="5" l="1"/>
  <c r="Q695" i="5"/>
  <c r="S695" i="5"/>
  <c r="C696" i="5"/>
  <c r="E696" i="5" s="1"/>
  <c r="M237" i="5"/>
  <c r="R237" i="5" l="1"/>
  <c r="T237" i="5"/>
  <c r="U237" i="5" s="1"/>
  <c r="Q696" i="5"/>
  <c r="S696" i="5"/>
  <c r="P704" i="5"/>
  <c r="C697" i="5"/>
  <c r="E697" i="5" s="1"/>
  <c r="N237" i="5"/>
  <c r="F238" i="5"/>
  <c r="H238" i="5" s="1"/>
  <c r="Q697" i="5" l="1"/>
  <c r="S697" i="5"/>
  <c r="P705" i="5"/>
  <c r="C698" i="5"/>
  <c r="E698" i="5" s="1"/>
  <c r="I238" i="5"/>
  <c r="L238" i="5" s="1"/>
  <c r="O238" i="5" s="1"/>
  <c r="P706" i="5" l="1"/>
  <c r="Q698" i="5"/>
  <c r="S698" i="5"/>
  <c r="C699" i="5"/>
  <c r="E699" i="5" s="1"/>
  <c r="M238" i="5"/>
  <c r="R238" i="5" l="1"/>
  <c r="T238" i="5"/>
  <c r="U238" i="5" s="1"/>
  <c r="Q699" i="5"/>
  <c r="S699" i="5"/>
  <c r="P707" i="5"/>
  <c r="C700" i="5"/>
  <c r="E700" i="5" s="1"/>
  <c r="N238" i="5"/>
  <c r="F239" i="5"/>
  <c r="H239" i="5" s="1"/>
  <c r="Q700" i="5" l="1"/>
  <c r="S700" i="5"/>
  <c r="P708" i="5"/>
  <c r="C701" i="5"/>
  <c r="E701" i="5" s="1"/>
  <c r="I239" i="5"/>
  <c r="L239" i="5" s="1"/>
  <c r="O239" i="5" s="1"/>
  <c r="P709" i="5" l="1"/>
  <c r="Q701" i="5"/>
  <c r="S701" i="5"/>
  <c r="C702" i="5"/>
  <c r="E702" i="5" s="1"/>
  <c r="M239" i="5"/>
  <c r="R239" i="5" l="1"/>
  <c r="T239" i="5"/>
  <c r="U239" i="5" s="1"/>
  <c r="Q702" i="5"/>
  <c r="S702" i="5"/>
  <c r="P710" i="5"/>
  <c r="C703" i="5"/>
  <c r="E703" i="5" s="1"/>
  <c r="N239" i="5"/>
  <c r="F240" i="5"/>
  <c r="H240" i="5" s="1"/>
  <c r="Q703" i="5" l="1"/>
  <c r="S703" i="5"/>
  <c r="P711" i="5"/>
  <c r="C704" i="5"/>
  <c r="E704" i="5" s="1"/>
  <c r="I240" i="5"/>
  <c r="L240" i="5" s="1"/>
  <c r="O240" i="5" s="1"/>
  <c r="P712" i="5" l="1"/>
  <c r="Q704" i="5"/>
  <c r="S704" i="5"/>
  <c r="C705" i="5"/>
  <c r="E705" i="5" s="1"/>
  <c r="M240" i="5"/>
  <c r="R240" i="5" l="1"/>
  <c r="T240" i="5"/>
  <c r="U240" i="5" s="1"/>
  <c r="Q705" i="5"/>
  <c r="S705" i="5"/>
  <c r="P713" i="5"/>
  <c r="C706" i="5"/>
  <c r="E706" i="5" s="1"/>
  <c r="N240" i="5"/>
  <c r="F241" i="5"/>
  <c r="H241" i="5" s="1"/>
  <c r="Q706" i="5" l="1"/>
  <c r="S706" i="5"/>
  <c r="P714" i="5"/>
  <c r="C707" i="5"/>
  <c r="E707" i="5" s="1"/>
  <c r="I241" i="5"/>
  <c r="L241" i="5" s="1"/>
  <c r="O241" i="5" s="1"/>
  <c r="P715" i="5" l="1"/>
  <c r="Q707" i="5"/>
  <c r="S707" i="5"/>
  <c r="C708" i="5"/>
  <c r="E708" i="5" s="1"/>
  <c r="M241" i="5"/>
  <c r="R241" i="5" l="1"/>
  <c r="T241" i="5"/>
  <c r="U241" i="5" s="1"/>
  <c r="Q708" i="5"/>
  <c r="S708" i="5"/>
  <c r="P716" i="5"/>
  <c r="C709" i="5"/>
  <c r="E709" i="5" s="1"/>
  <c r="N241" i="5"/>
  <c r="F242" i="5"/>
  <c r="H242" i="5" s="1"/>
  <c r="Q709" i="5" l="1"/>
  <c r="S709" i="5"/>
  <c r="P717" i="5"/>
  <c r="C710" i="5"/>
  <c r="E710" i="5" s="1"/>
  <c r="I242" i="5"/>
  <c r="L242" i="5" s="1"/>
  <c r="O242" i="5" s="1"/>
  <c r="P718" i="5" l="1"/>
  <c r="Q710" i="5"/>
  <c r="S710" i="5"/>
  <c r="C711" i="5"/>
  <c r="E711" i="5" s="1"/>
  <c r="M242" i="5"/>
  <c r="R242" i="5" l="1"/>
  <c r="T242" i="5"/>
  <c r="U242" i="5" s="1"/>
  <c r="Q711" i="5"/>
  <c r="S711" i="5"/>
  <c r="P719" i="5"/>
  <c r="C712" i="5"/>
  <c r="E712" i="5" s="1"/>
  <c r="N242" i="5"/>
  <c r="F243" i="5"/>
  <c r="H243" i="5" s="1"/>
  <c r="Q712" i="5" l="1"/>
  <c r="S712" i="5"/>
  <c r="P720" i="5"/>
  <c r="C713" i="5"/>
  <c r="E713" i="5" s="1"/>
  <c r="I243" i="5"/>
  <c r="L243" i="5" s="1"/>
  <c r="O243" i="5" s="1"/>
  <c r="P721" i="5" l="1"/>
  <c r="Q713" i="5"/>
  <c r="S713" i="5"/>
  <c r="C714" i="5"/>
  <c r="E714" i="5" s="1"/>
  <c r="M243" i="5"/>
  <c r="R243" i="5" l="1"/>
  <c r="T243" i="5"/>
  <c r="U243" i="5" s="1"/>
  <c r="Q714" i="5"/>
  <c r="S714" i="5"/>
  <c r="P722" i="5"/>
  <c r="C715" i="5"/>
  <c r="E715" i="5" s="1"/>
  <c r="N243" i="5"/>
  <c r="F244" i="5"/>
  <c r="H244" i="5" s="1"/>
  <c r="Q715" i="5" l="1"/>
  <c r="S715" i="5"/>
  <c r="P723" i="5"/>
  <c r="C716" i="5"/>
  <c r="E716" i="5" s="1"/>
  <c r="I244" i="5"/>
  <c r="L244" i="5" s="1"/>
  <c r="O244" i="5" s="1"/>
  <c r="P724" i="5" l="1"/>
  <c r="Q716" i="5"/>
  <c r="S716" i="5"/>
  <c r="C717" i="5"/>
  <c r="E717" i="5" s="1"/>
  <c r="M244" i="5"/>
  <c r="R244" i="5" l="1"/>
  <c r="T244" i="5"/>
  <c r="U244" i="5" s="1"/>
  <c r="Q717" i="5"/>
  <c r="S717" i="5"/>
  <c r="P725" i="5"/>
  <c r="C718" i="5"/>
  <c r="E718" i="5" s="1"/>
  <c r="N244" i="5"/>
  <c r="F245" i="5"/>
  <c r="H245" i="5" s="1"/>
  <c r="Q718" i="5" l="1"/>
  <c r="S718" i="5"/>
  <c r="P726" i="5"/>
  <c r="C719" i="5"/>
  <c r="E719" i="5" s="1"/>
  <c r="I245" i="5"/>
  <c r="L245" i="5" s="1"/>
  <c r="O245" i="5" s="1"/>
  <c r="P727" i="5" l="1"/>
  <c r="Q719" i="5"/>
  <c r="S719" i="5"/>
  <c r="C720" i="5"/>
  <c r="E720" i="5" s="1"/>
  <c r="M245" i="5"/>
  <c r="R245" i="5" l="1"/>
  <c r="T245" i="5"/>
  <c r="U245" i="5" s="1"/>
  <c r="Q720" i="5"/>
  <c r="S720" i="5"/>
  <c r="P728" i="5"/>
  <c r="C721" i="5"/>
  <c r="E721" i="5" s="1"/>
  <c r="N245" i="5"/>
  <c r="F246" i="5"/>
  <c r="H246" i="5" s="1"/>
  <c r="Q721" i="5" l="1"/>
  <c r="S721" i="5"/>
  <c r="P729" i="5"/>
  <c r="C722" i="5"/>
  <c r="E722" i="5" s="1"/>
  <c r="I246" i="5"/>
  <c r="L246" i="5" s="1"/>
  <c r="O246" i="5" s="1"/>
  <c r="P730" i="5" l="1"/>
  <c r="Q722" i="5"/>
  <c r="S722" i="5"/>
  <c r="C723" i="5"/>
  <c r="E723" i="5" s="1"/>
  <c r="M246" i="5"/>
  <c r="R246" i="5" l="1"/>
  <c r="T246" i="5"/>
  <c r="U246" i="5" s="1"/>
  <c r="Q723" i="5"/>
  <c r="S723" i="5"/>
  <c r="P731" i="5"/>
  <c r="C724" i="5"/>
  <c r="E724" i="5" s="1"/>
  <c r="N246" i="5"/>
  <c r="F247" i="5"/>
  <c r="H247" i="5" s="1"/>
  <c r="Q724" i="5" l="1"/>
  <c r="S724" i="5"/>
  <c r="P732" i="5"/>
  <c r="C725" i="5"/>
  <c r="E725" i="5" s="1"/>
  <c r="I247" i="5"/>
  <c r="L247" i="5" s="1"/>
  <c r="O247" i="5" s="1"/>
  <c r="P733" i="5" l="1"/>
  <c r="Q725" i="5"/>
  <c r="S725" i="5"/>
  <c r="C726" i="5"/>
  <c r="E726" i="5" s="1"/>
  <c r="M247" i="5"/>
  <c r="R247" i="5" l="1"/>
  <c r="T247" i="5"/>
  <c r="U247" i="5" s="1"/>
  <c r="Q726" i="5"/>
  <c r="S726" i="5"/>
  <c r="P734" i="5"/>
  <c r="C727" i="5"/>
  <c r="E727" i="5" s="1"/>
  <c r="N247" i="5"/>
  <c r="F248" i="5"/>
  <c r="H248" i="5" s="1"/>
  <c r="Q727" i="5" l="1"/>
  <c r="S727" i="5"/>
  <c r="P735" i="5"/>
  <c r="C728" i="5"/>
  <c r="E728" i="5" s="1"/>
  <c r="I248" i="5"/>
  <c r="L248" i="5" s="1"/>
  <c r="O248" i="5" s="1"/>
  <c r="P736" i="5" l="1"/>
  <c r="Q728" i="5"/>
  <c r="S728" i="5"/>
  <c r="C729" i="5"/>
  <c r="E729" i="5" s="1"/>
  <c r="M248" i="5"/>
  <c r="R248" i="5" l="1"/>
  <c r="T248" i="5"/>
  <c r="U248" i="5" s="1"/>
  <c r="Q729" i="5"/>
  <c r="S729" i="5"/>
  <c r="P737" i="5"/>
  <c r="C730" i="5"/>
  <c r="E730" i="5" s="1"/>
  <c r="F249" i="5"/>
  <c r="H249" i="5" s="1"/>
  <c r="N248" i="5"/>
  <c r="Q730" i="5" l="1"/>
  <c r="S730" i="5"/>
  <c r="P738" i="5"/>
  <c r="C731" i="5"/>
  <c r="E731" i="5" s="1"/>
  <c r="I249" i="5"/>
  <c r="L249" i="5" s="1"/>
  <c r="O249" i="5" s="1"/>
  <c r="P739" i="5" l="1"/>
  <c r="Q731" i="5"/>
  <c r="S731" i="5"/>
  <c r="C732" i="5"/>
  <c r="E732" i="5" s="1"/>
  <c r="M249" i="5"/>
  <c r="R249" i="5" l="1"/>
  <c r="T249" i="5"/>
  <c r="U249" i="5" s="1"/>
  <c r="Q732" i="5"/>
  <c r="S732" i="5"/>
  <c r="P740" i="5"/>
  <c r="C733" i="5"/>
  <c r="E733" i="5" s="1"/>
  <c r="F250" i="5"/>
  <c r="H250" i="5" s="1"/>
  <c r="N249" i="5"/>
  <c r="Q733" i="5" l="1"/>
  <c r="S733" i="5"/>
  <c r="P741" i="5"/>
  <c r="C734" i="5"/>
  <c r="E734" i="5" s="1"/>
  <c r="I250" i="5"/>
  <c r="L250" i="5" s="1"/>
  <c r="O250" i="5" s="1"/>
  <c r="P742" i="5" l="1"/>
  <c r="Q734" i="5"/>
  <c r="S734" i="5"/>
  <c r="C735" i="5"/>
  <c r="E735" i="5" s="1"/>
  <c r="M250" i="5"/>
  <c r="R250" i="5" l="1"/>
  <c r="T250" i="5"/>
  <c r="U250" i="5" s="1"/>
  <c r="Q735" i="5"/>
  <c r="S735" i="5"/>
  <c r="P743" i="5"/>
  <c r="C736" i="5"/>
  <c r="E736" i="5" s="1"/>
  <c r="F251" i="5"/>
  <c r="H251" i="5" s="1"/>
  <c r="N250" i="5"/>
  <c r="Q736" i="5" l="1"/>
  <c r="S736" i="5"/>
  <c r="P744" i="5"/>
  <c r="C737" i="5"/>
  <c r="E737" i="5" s="1"/>
  <c r="I251" i="5"/>
  <c r="L251" i="5" s="1"/>
  <c r="O251" i="5" s="1"/>
  <c r="P745" i="5" l="1"/>
  <c r="Q737" i="5"/>
  <c r="S737" i="5"/>
  <c r="C738" i="5"/>
  <c r="E738" i="5" s="1"/>
  <c r="M251" i="5"/>
  <c r="R251" i="5" l="1"/>
  <c r="T251" i="5"/>
  <c r="U251" i="5" s="1"/>
  <c r="Q738" i="5"/>
  <c r="S738" i="5"/>
  <c r="P746" i="5"/>
  <c r="C739" i="5"/>
  <c r="E739" i="5" s="1"/>
  <c r="F252" i="5"/>
  <c r="H252" i="5" s="1"/>
  <c r="N251" i="5"/>
  <c r="Q739" i="5" l="1"/>
  <c r="S739" i="5"/>
  <c r="P747" i="5"/>
  <c r="C740" i="5"/>
  <c r="E740" i="5" s="1"/>
  <c r="I252" i="5"/>
  <c r="L252" i="5" s="1"/>
  <c r="O252" i="5" s="1"/>
  <c r="P748" i="5" l="1"/>
  <c r="Q740" i="5"/>
  <c r="S740" i="5"/>
  <c r="C741" i="5"/>
  <c r="E741" i="5" s="1"/>
  <c r="M252" i="5"/>
  <c r="R252" i="5" l="1"/>
  <c r="T252" i="5"/>
  <c r="U252" i="5" s="1"/>
  <c r="Q741" i="5"/>
  <c r="S741" i="5"/>
  <c r="P749" i="5"/>
  <c r="C742" i="5"/>
  <c r="E742" i="5" s="1"/>
  <c r="F253" i="5"/>
  <c r="H253" i="5" s="1"/>
  <c r="N252" i="5"/>
  <c r="Q742" i="5" l="1"/>
  <c r="S742" i="5"/>
  <c r="P750" i="5"/>
  <c r="C743" i="5"/>
  <c r="E743" i="5" s="1"/>
  <c r="I253" i="5"/>
  <c r="L253" i="5" s="1"/>
  <c r="O253" i="5" s="1"/>
  <c r="P751" i="5" l="1"/>
  <c r="Q743" i="5"/>
  <c r="S743" i="5"/>
  <c r="C744" i="5"/>
  <c r="E744" i="5" s="1"/>
  <c r="M253" i="5"/>
  <c r="R253" i="5" l="1"/>
  <c r="T253" i="5"/>
  <c r="U253" i="5" s="1"/>
  <c r="Q744" i="5"/>
  <c r="S744" i="5"/>
  <c r="P752" i="5"/>
  <c r="C745" i="5"/>
  <c r="E745" i="5" s="1"/>
  <c r="F254" i="5"/>
  <c r="H254" i="5" s="1"/>
  <c r="N253" i="5"/>
  <c r="Q745" i="5" l="1"/>
  <c r="S745" i="5"/>
  <c r="P753" i="5"/>
  <c r="C746" i="5"/>
  <c r="E746" i="5" s="1"/>
  <c r="I254" i="5"/>
  <c r="L254" i="5" s="1"/>
  <c r="O254" i="5" s="1"/>
  <c r="P754" i="5" l="1"/>
  <c r="Q746" i="5"/>
  <c r="S746" i="5"/>
  <c r="C747" i="5"/>
  <c r="E747" i="5" s="1"/>
  <c r="M254" i="5"/>
  <c r="R254" i="5" l="1"/>
  <c r="T254" i="5"/>
  <c r="U254" i="5" s="1"/>
  <c r="Q747" i="5"/>
  <c r="S747" i="5"/>
  <c r="P755" i="5"/>
  <c r="C748" i="5"/>
  <c r="E748" i="5" s="1"/>
  <c r="F255" i="5"/>
  <c r="H255" i="5" s="1"/>
  <c r="N254" i="5"/>
  <c r="Q748" i="5" l="1"/>
  <c r="S748" i="5"/>
  <c r="P756" i="5"/>
  <c r="C749" i="5"/>
  <c r="E749" i="5" s="1"/>
  <c r="I255" i="5"/>
  <c r="L255" i="5" s="1"/>
  <c r="O255" i="5" s="1"/>
  <c r="P757" i="5" l="1"/>
  <c r="Q749" i="5"/>
  <c r="S749" i="5"/>
  <c r="C750" i="5"/>
  <c r="E750" i="5" s="1"/>
  <c r="M255" i="5"/>
  <c r="R255" i="5" l="1"/>
  <c r="T255" i="5"/>
  <c r="U255" i="5" s="1"/>
  <c r="Q750" i="5"/>
  <c r="S750" i="5"/>
  <c r="P758" i="5"/>
  <c r="C751" i="5"/>
  <c r="E751" i="5" s="1"/>
  <c r="F256" i="5"/>
  <c r="H256" i="5" s="1"/>
  <c r="N255" i="5"/>
  <c r="Q751" i="5" l="1"/>
  <c r="S751" i="5"/>
  <c r="P759" i="5"/>
  <c r="C752" i="5"/>
  <c r="E752" i="5" s="1"/>
  <c r="I256" i="5"/>
  <c r="L256" i="5" s="1"/>
  <c r="O256" i="5" s="1"/>
  <c r="P760" i="5" l="1"/>
  <c r="Q752" i="5"/>
  <c r="S752" i="5"/>
  <c r="C753" i="5"/>
  <c r="E753" i="5" s="1"/>
  <c r="M256" i="5"/>
  <c r="R256" i="5" l="1"/>
  <c r="T256" i="5"/>
  <c r="U256" i="5" s="1"/>
  <c r="Q753" i="5"/>
  <c r="S753" i="5"/>
  <c r="P761" i="5"/>
  <c r="C754" i="5"/>
  <c r="E754" i="5" s="1"/>
  <c r="N256" i="5"/>
  <c r="F257" i="5"/>
  <c r="H257" i="5" s="1"/>
  <c r="Q754" i="5" l="1"/>
  <c r="S754" i="5"/>
  <c r="P762" i="5"/>
  <c r="C755" i="5"/>
  <c r="E755" i="5" s="1"/>
  <c r="I257" i="5"/>
  <c r="L257" i="5" s="1"/>
  <c r="O257" i="5" s="1"/>
  <c r="P763" i="5" l="1"/>
  <c r="Q755" i="5"/>
  <c r="S755" i="5"/>
  <c r="C756" i="5"/>
  <c r="E756" i="5" s="1"/>
  <c r="M257" i="5"/>
  <c r="R257" i="5" l="1"/>
  <c r="T257" i="5"/>
  <c r="U257" i="5" s="1"/>
  <c r="Q756" i="5"/>
  <c r="S756" i="5"/>
  <c r="P764" i="5"/>
  <c r="C757" i="5"/>
  <c r="E757" i="5" s="1"/>
  <c r="N257" i="5"/>
  <c r="F258" i="5"/>
  <c r="H258" i="5" s="1"/>
  <c r="Q757" i="5" l="1"/>
  <c r="S757" i="5"/>
  <c r="P765" i="5"/>
  <c r="C758" i="5"/>
  <c r="E758" i="5" s="1"/>
  <c r="I258" i="5"/>
  <c r="L258" i="5" s="1"/>
  <c r="O258" i="5" s="1"/>
  <c r="P766" i="5" l="1"/>
  <c r="Q758" i="5"/>
  <c r="S758" i="5"/>
  <c r="C759" i="5"/>
  <c r="E759" i="5" s="1"/>
  <c r="M258" i="5"/>
  <c r="R258" i="5" l="1"/>
  <c r="T258" i="5"/>
  <c r="U258" i="5" s="1"/>
  <c r="Q759" i="5"/>
  <c r="S759" i="5"/>
  <c r="P767" i="5"/>
  <c r="C760" i="5"/>
  <c r="E760" i="5" s="1"/>
  <c r="F259" i="5"/>
  <c r="H259" i="5" s="1"/>
  <c r="N258" i="5"/>
  <c r="Q760" i="5" l="1"/>
  <c r="S760" i="5"/>
  <c r="P768" i="5"/>
  <c r="C761" i="5"/>
  <c r="E761" i="5" s="1"/>
  <c r="I259" i="5"/>
  <c r="L259" i="5" s="1"/>
  <c r="O259" i="5" s="1"/>
  <c r="P769" i="5" l="1"/>
  <c r="Q761" i="5"/>
  <c r="S761" i="5"/>
  <c r="C762" i="5"/>
  <c r="E762" i="5" s="1"/>
  <c r="M259" i="5"/>
  <c r="R259" i="5" l="1"/>
  <c r="T259" i="5"/>
  <c r="U259" i="5" s="1"/>
  <c r="Q762" i="5"/>
  <c r="S762" i="5"/>
  <c r="P770" i="5"/>
  <c r="C763" i="5"/>
  <c r="E763" i="5" s="1"/>
  <c r="F260" i="5"/>
  <c r="H260" i="5" s="1"/>
  <c r="N259" i="5"/>
  <c r="Q763" i="5" l="1"/>
  <c r="S763" i="5"/>
  <c r="P771" i="5"/>
  <c r="C764" i="5"/>
  <c r="E764" i="5" s="1"/>
  <c r="I260" i="5"/>
  <c r="L260" i="5" s="1"/>
  <c r="O260" i="5" s="1"/>
  <c r="P772" i="5" l="1"/>
  <c r="Q764" i="5"/>
  <c r="S764" i="5"/>
  <c r="C765" i="5"/>
  <c r="E765" i="5" s="1"/>
  <c r="M260" i="5"/>
  <c r="R260" i="5" l="1"/>
  <c r="T260" i="5"/>
  <c r="U260" i="5" s="1"/>
  <c r="Q765" i="5"/>
  <c r="S765" i="5"/>
  <c r="P773" i="5"/>
  <c r="C766" i="5"/>
  <c r="E766" i="5" s="1"/>
  <c r="F261" i="5"/>
  <c r="H261" i="5" s="1"/>
  <c r="N260" i="5"/>
  <c r="Q766" i="5" l="1"/>
  <c r="S766" i="5"/>
  <c r="P774" i="5"/>
  <c r="C767" i="5"/>
  <c r="E767" i="5" s="1"/>
  <c r="I261" i="5"/>
  <c r="L261" i="5" s="1"/>
  <c r="O261" i="5" s="1"/>
  <c r="P775" i="5" l="1"/>
  <c r="Q767" i="5"/>
  <c r="S767" i="5"/>
  <c r="C768" i="5"/>
  <c r="E768" i="5" s="1"/>
  <c r="M261" i="5"/>
  <c r="R261" i="5" l="1"/>
  <c r="T261" i="5"/>
  <c r="U261" i="5" s="1"/>
  <c r="Q768" i="5"/>
  <c r="S768" i="5"/>
  <c r="P776" i="5"/>
  <c r="C769" i="5"/>
  <c r="E769" i="5" s="1"/>
  <c r="N261" i="5"/>
  <c r="F262" i="5"/>
  <c r="H262" i="5" s="1"/>
  <c r="Q769" i="5" l="1"/>
  <c r="S769" i="5"/>
  <c r="P777" i="5"/>
  <c r="C770" i="5"/>
  <c r="E770" i="5" s="1"/>
  <c r="I262" i="5"/>
  <c r="L262" i="5" s="1"/>
  <c r="O262" i="5" s="1"/>
  <c r="P778" i="5" l="1"/>
  <c r="Q770" i="5"/>
  <c r="S770" i="5"/>
  <c r="C771" i="5"/>
  <c r="E771" i="5" s="1"/>
  <c r="M262" i="5"/>
  <c r="R262" i="5" l="1"/>
  <c r="T262" i="5"/>
  <c r="U262" i="5" s="1"/>
  <c r="Q771" i="5"/>
  <c r="S771" i="5"/>
  <c r="P779" i="5"/>
  <c r="C772" i="5"/>
  <c r="E772" i="5" s="1"/>
  <c r="F263" i="5"/>
  <c r="H263" i="5" s="1"/>
  <c r="N262" i="5"/>
  <c r="Q772" i="5" l="1"/>
  <c r="S772" i="5"/>
  <c r="P780" i="5"/>
  <c r="C773" i="5"/>
  <c r="E773" i="5" s="1"/>
  <c r="I263" i="5"/>
  <c r="L263" i="5" s="1"/>
  <c r="O263" i="5" s="1"/>
  <c r="P781" i="5" l="1"/>
  <c r="Q773" i="5"/>
  <c r="S773" i="5"/>
  <c r="C774" i="5"/>
  <c r="E774" i="5" s="1"/>
  <c r="M263" i="5"/>
  <c r="R263" i="5" l="1"/>
  <c r="T263" i="5"/>
  <c r="U263" i="5" s="1"/>
  <c r="Q774" i="5"/>
  <c r="S774" i="5"/>
  <c r="P782" i="5"/>
  <c r="C775" i="5"/>
  <c r="E775" i="5" s="1"/>
  <c r="F264" i="5"/>
  <c r="H264" i="5" s="1"/>
  <c r="N263" i="5"/>
  <c r="Q775" i="5" l="1"/>
  <c r="S775" i="5"/>
  <c r="P783" i="5"/>
  <c r="C776" i="5"/>
  <c r="E776" i="5" s="1"/>
  <c r="I264" i="5"/>
  <c r="L264" i="5" s="1"/>
  <c r="O264" i="5" s="1"/>
  <c r="P784" i="5" l="1"/>
  <c r="Q776" i="5"/>
  <c r="S776" i="5"/>
  <c r="C777" i="5"/>
  <c r="E777" i="5" s="1"/>
  <c r="M264" i="5"/>
  <c r="R264" i="5" l="1"/>
  <c r="T264" i="5"/>
  <c r="U264" i="5" s="1"/>
  <c r="Q777" i="5"/>
  <c r="S777" i="5"/>
  <c r="P785" i="5"/>
  <c r="C778" i="5"/>
  <c r="E778" i="5" s="1"/>
  <c r="F265" i="5"/>
  <c r="H265" i="5" s="1"/>
  <c r="N264" i="5"/>
  <c r="Q778" i="5" l="1"/>
  <c r="S778" i="5"/>
  <c r="P786" i="5"/>
  <c r="C779" i="5"/>
  <c r="E779" i="5" s="1"/>
  <c r="I265" i="5"/>
  <c r="L265" i="5" s="1"/>
  <c r="O265" i="5" s="1"/>
  <c r="P787" i="5" l="1"/>
  <c r="Q779" i="5"/>
  <c r="S779" i="5"/>
  <c r="C780" i="5"/>
  <c r="E780" i="5" s="1"/>
  <c r="M265" i="5"/>
  <c r="R265" i="5" l="1"/>
  <c r="T265" i="5"/>
  <c r="U265" i="5" s="1"/>
  <c r="Q780" i="5"/>
  <c r="S780" i="5"/>
  <c r="P788" i="5"/>
  <c r="C781" i="5"/>
  <c r="E781" i="5" s="1"/>
  <c r="F266" i="5"/>
  <c r="H266" i="5" s="1"/>
  <c r="N265" i="5"/>
  <c r="Q781" i="5" l="1"/>
  <c r="S781" i="5"/>
  <c r="P789" i="5"/>
  <c r="C782" i="5"/>
  <c r="E782" i="5" s="1"/>
  <c r="I266" i="5"/>
  <c r="L266" i="5" s="1"/>
  <c r="O266" i="5" s="1"/>
  <c r="P790" i="5" l="1"/>
  <c r="Q782" i="5"/>
  <c r="S782" i="5"/>
  <c r="C783" i="5"/>
  <c r="E783" i="5" s="1"/>
  <c r="M266" i="5"/>
  <c r="R266" i="5" l="1"/>
  <c r="T266" i="5"/>
  <c r="U266" i="5" s="1"/>
  <c r="Q783" i="5"/>
  <c r="S783" i="5"/>
  <c r="P791" i="5"/>
  <c r="C784" i="5"/>
  <c r="E784" i="5" s="1"/>
  <c r="N266" i="5"/>
  <c r="F267" i="5"/>
  <c r="H267" i="5" s="1"/>
  <c r="Q784" i="5" l="1"/>
  <c r="S784" i="5"/>
  <c r="P792" i="5"/>
  <c r="C785" i="5"/>
  <c r="E785" i="5" s="1"/>
  <c r="I267" i="5"/>
  <c r="L267" i="5" s="1"/>
  <c r="O267" i="5" s="1"/>
  <c r="P793" i="5" l="1"/>
  <c r="Q785" i="5"/>
  <c r="S785" i="5"/>
  <c r="C786" i="5"/>
  <c r="E786" i="5" s="1"/>
  <c r="M267" i="5"/>
  <c r="R267" i="5" l="1"/>
  <c r="T267" i="5"/>
  <c r="U267" i="5" s="1"/>
  <c r="Q786" i="5"/>
  <c r="S786" i="5"/>
  <c r="P794" i="5"/>
  <c r="C787" i="5"/>
  <c r="E787" i="5" s="1"/>
  <c r="F268" i="5"/>
  <c r="H268" i="5" s="1"/>
  <c r="N267" i="5"/>
  <c r="Q787" i="5" l="1"/>
  <c r="S787" i="5"/>
  <c r="P795" i="5"/>
  <c r="C788" i="5"/>
  <c r="E788" i="5" s="1"/>
  <c r="I268" i="5"/>
  <c r="L268" i="5" s="1"/>
  <c r="O268" i="5" s="1"/>
  <c r="P796" i="5" l="1"/>
  <c r="Q788" i="5"/>
  <c r="S788" i="5"/>
  <c r="C789" i="5"/>
  <c r="E789" i="5" s="1"/>
  <c r="M268" i="5"/>
  <c r="R268" i="5" l="1"/>
  <c r="T268" i="5"/>
  <c r="U268" i="5" s="1"/>
  <c r="Q789" i="5"/>
  <c r="S789" i="5"/>
  <c r="P797" i="5"/>
  <c r="C790" i="5"/>
  <c r="E790" i="5" s="1"/>
  <c r="F269" i="5"/>
  <c r="H269" i="5" s="1"/>
  <c r="N268" i="5"/>
  <c r="Q790" i="5" l="1"/>
  <c r="S790" i="5"/>
  <c r="P798" i="5"/>
  <c r="C791" i="5"/>
  <c r="E791" i="5" s="1"/>
  <c r="I269" i="5"/>
  <c r="L269" i="5" s="1"/>
  <c r="O269" i="5" s="1"/>
  <c r="P799" i="5" l="1"/>
  <c r="Q791" i="5"/>
  <c r="S791" i="5"/>
  <c r="C792" i="5"/>
  <c r="E792" i="5" s="1"/>
  <c r="M269" i="5"/>
  <c r="R269" i="5" l="1"/>
  <c r="T269" i="5"/>
  <c r="U269" i="5" s="1"/>
  <c r="Q792" i="5"/>
  <c r="S792" i="5"/>
  <c r="P800" i="5"/>
  <c r="C793" i="5"/>
  <c r="E793" i="5" s="1"/>
  <c r="N269" i="5"/>
  <c r="F270" i="5"/>
  <c r="H270" i="5" s="1"/>
  <c r="Q793" i="5" l="1"/>
  <c r="S793" i="5"/>
  <c r="P801" i="5"/>
  <c r="C794" i="5"/>
  <c r="E794" i="5" s="1"/>
  <c r="I270" i="5"/>
  <c r="L270" i="5" s="1"/>
  <c r="O270" i="5" s="1"/>
  <c r="P802" i="5" l="1"/>
  <c r="Q794" i="5"/>
  <c r="S794" i="5"/>
  <c r="C795" i="5"/>
  <c r="E795" i="5" s="1"/>
  <c r="M270" i="5"/>
  <c r="R270" i="5" l="1"/>
  <c r="T270" i="5"/>
  <c r="U270" i="5" s="1"/>
  <c r="Q795" i="5"/>
  <c r="S795" i="5"/>
  <c r="P803" i="5"/>
  <c r="C796" i="5"/>
  <c r="E796" i="5" s="1"/>
  <c r="F271" i="5"/>
  <c r="H271" i="5" s="1"/>
  <c r="N270" i="5"/>
  <c r="Q796" i="5" l="1"/>
  <c r="S796" i="5"/>
  <c r="P804" i="5"/>
  <c r="C797" i="5"/>
  <c r="E797" i="5" s="1"/>
  <c r="I271" i="5"/>
  <c r="L271" i="5" s="1"/>
  <c r="O271" i="5" s="1"/>
  <c r="P805" i="5" l="1"/>
  <c r="Q797" i="5"/>
  <c r="S797" i="5"/>
  <c r="C798" i="5"/>
  <c r="E798" i="5" s="1"/>
  <c r="M271" i="5"/>
  <c r="R271" i="5" l="1"/>
  <c r="T271" i="5"/>
  <c r="U271" i="5" s="1"/>
  <c r="Q798" i="5"/>
  <c r="S798" i="5"/>
  <c r="P806" i="5"/>
  <c r="C799" i="5"/>
  <c r="E799" i="5" s="1"/>
  <c r="F272" i="5"/>
  <c r="H272" i="5" s="1"/>
  <c r="N271" i="5"/>
  <c r="Q799" i="5" l="1"/>
  <c r="S799" i="5"/>
  <c r="P807" i="5"/>
  <c r="C800" i="5"/>
  <c r="E800" i="5" s="1"/>
  <c r="I272" i="5"/>
  <c r="L272" i="5" s="1"/>
  <c r="O272" i="5" s="1"/>
  <c r="P808" i="5" l="1"/>
  <c r="Q800" i="5"/>
  <c r="S800" i="5"/>
  <c r="C801" i="5"/>
  <c r="E801" i="5" s="1"/>
  <c r="M272" i="5"/>
  <c r="R272" i="5" l="1"/>
  <c r="T272" i="5"/>
  <c r="U272" i="5" s="1"/>
  <c r="Q801" i="5"/>
  <c r="S801" i="5"/>
  <c r="P809" i="5"/>
  <c r="C802" i="5"/>
  <c r="E802" i="5" s="1"/>
  <c r="F273" i="5"/>
  <c r="H273" i="5" s="1"/>
  <c r="N272" i="5"/>
  <c r="Q802" i="5" l="1"/>
  <c r="S802" i="5"/>
  <c r="P810" i="5"/>
  <c r="C803" i="5"/>
  <c r="E803" i="5" s="1"/>
  <c r="I273" i="5"/>
  <c r="L273" i="5" s="1"/>
  <c r="O273" i="5" s="1"/>
  <c r="P811" i="5" l="1"/>
  <c r="Q803" i="5"/>
  <c r="S803" i="5"/>
  <c r="C804" i="5"/>
  <c r="E804" i="5" s="1"/>
  <c r="M273" i="5"/>
  <c r="R273" i="5" l="1"/>
  <c r="T273" i="5"/>
  <c r="U273" i="5" s="1"/>
  <c r="Q804" i="5"/>
  <c r="S804" i="5"/>
  <c r="P812" i="5"/>
  <c r="C805" i="5"/>
  <c r="E805" i="5" s="1"/>
  <c r="F274" i="5"/>
  <c r="H274" i="5" s="1"/>
  <c r="N273" i="5"/>
  <c r="Q805" i="5" l="1"/>
  <c r="S805" i="5"/>
  <c r="P813" i="5"/>
  <c r="C806" i="5"/>
  <c r="E806" i="5" s="1"/>
  <c r="I274" i="5"/>
  <c r="L274" i="5" s="1"/>
  <c r="O274" i="5" s="1"/>
  <c r="P814" i="5" l="1"/>
  <c r="Q806" i="5"/>
  <c r="S806" i="5"/>
  <c r="C807" i="5"/>
  <c r="E807" i="5" s="1"/>
  <c r="M274" i="5"/>
  <c r="R274" i="5" l="1"/>
  <c r="T274" i="5"/>
  <c r="U274" i="5" s="1"/>
  <c r="Q807" i="5"/>
  <c r="S807" i="5"/>
  <c r="P815" i="5"/>
  <c r="C808" i="5"/>
  <c r="E808" i="5" s="1"/>
  <c r="F275" i="5"/>
  <c r="H275" i="5" s="1"/>
  <c r="N274" i="5"/>
  <c r="Q808" i="5" l="1"/>
  <c r="S808" i="5"/>
  <c r="P816" i="5"/>
  <c r="C809" i="5"/>
  <c r="E809" i="5" s="1"/>
  <c r="I275" i="5"/>
  <c r="L275" i="5" s="1"/>
  <c r="O275" i="5" s="1"/>
  <c r="P817" i="5" l="1"/>
  <c r="Q809" i="5"/>
  <c r="S809" i="5"/>
  <c r="C810" i="5"/>
  <c r="E810" i="5" s="1"/>
  <c r="M275" i="5"/>
  <c r="R275" i="5" l="1"/>
  <c r="T275" i="5"/>
  <c r="U275" i="5" s="1"/>
  <c r="Q810" i="5"/>
  <c r="S810" i="5"/>
  <c r="P818" i="5"/>
  <c r="C811" i="5"/>
  <c r="E811" i="5" s="1"/>
  <c r="F276" i="5"/>
  <c r="H276" i="5" s="1"/>
  <c r="N275" i="5"/>
  <c r="Q811" i="5" l="1"/>
  <c r="S811" i="5"/>
  <c r="P819" i="5"/>
  <c r="C812" i="5"/>
  <c r="E812" i="5" s="1"/>
  <c r="I276" i="5"/>
  <c r="L276" i="5" s="1"/>
  <c r="O276" i="5" s="1"/>
  <c r="P820" i="5" l="1"/>
  <c r="Q812" i="5"/>
  <c r="S812" i="5"/>
  <c r="C813" i="5"/>
  <c r="E813" i="5" s="1"/>
  <c r="M276" i="5"/>
  <c r="R276" i="5" l="1"/>
  <c r="T276" i="5"/>
  <c r="U276" i="5" s="1"/>
  <c r="Q813" i="5"/>
  <c r="S813" i="5"/>
  <c r="P821" i="5"/>
  <c r="C814" i="5"/>
  <c r="E814" i="5" s="1"/>
  <c r="F277" i="5"/>
  <c r="H277" i="5" s="1"/>
  <c r="N276" i="5"/>
  <c r="Q814" i="5" l="1"/>
  <c r="S814" i="5"/>
  <c r="P822" i="5"/>
  <c r="C815" i="5"/>
  <c r="E815" i="5" s="1"/>
  <c r="I277" i="5"/>
  <c r="L277" i="5" s="1"/>
  <c r="O277" i="5" s="1"/>
  <c r="P823" i="5" l="1"/>
  <c r="Q815" i="5"/>
  <c r="S815" i="5"/>
  <c r="C816" i="5"/>
  <c r="E816" i="5" s="1"/>
  <c r="M277" i="5"/>
  <c r="R277" i="5" l="1"/>
  <c r="T277" i="5"/>
  <c r="U277" i="5" s="1"/>
  <c r="Q816" i="5"/>
  <c r="S816" i="5"/>
  <c r="P824" i="5"/>
  <c r="C817" i="5"/>
  <c r="E817" i="5" s="1"/>
  <c r="F278" i="5"/>
  <c r="H278" i="5" s="1"/>
  <c r="N277" i="5"/>
  <c r="Q817" i="5" l="1"/>
  <c r="S817" i="5"/>
  <c r="P825" i="5"/>
  <c r="C818" i="5"/>
  <c r="E818" i="5" s="1"/>
  <c r="I278" i="5"/>
  <c r="L278" i="5" s="1"/>
  <c r="O278" i="5" s="1"/>
  <c r="P826" i="5" l="1"/>
  <c r="Q818" i="5"/>
  <c r="S818" i="5"/>
  <c r="C819" i="5"/>
  <c r="E819" i="5" s="1"/>
  <c r="M278" i="5"/>
  <c r="R278" i="5" l="1"/>
  <c r="T278" i="5"/>
  <c r="U278" i="5" s="1"/>
  <c r="Q819" i="5"/>
  <c r="S819" i="5"/>
  <c r="P827" i="5"/>
  <c r="C820" i="5"/>
  <c r="E820" i="5" s="1"/>
  <c r="F279" i="5"/>
  <c r="H279" i="5" s="1"/>
  <c r="N278" i="5"/>
  <c r="Q820" i="5" l="1"/>
  <c r="S820" i="5"/>
  <c r="P828" i="5"/>
  <c r="C821" i="5"/>
  <c r="E821" i="5" s="1"/>
  <c r="I279" i="5"/>
  <c r="L279" i="5" s="1"/>
  <c r="O279" i="5" s="1"/>
  <c r="P829" i="5" l="1"/>
  <c r="Q821" i="5"/>
  <c r="S821" i="5"/>
  <c r="C822" i="5"/>
  <c r="E822" i="5" s="1"/>
  <c r="M279" i="5"/>
  <c r="R279" i="5" l="1"/>
  <c r="T279" i="5"/>
  <c r="U279" i="5" s="1"/>
  <c r="Q822" i="5"/>
  <c r="S822" i="5"/>
  <c r="P830" i="5"/>
  <c r="C823" i="5"/>
  <c r="E823" i="5" s="1"/>
  <c r="F280" i="5"/>
  <c r="H280" i="5" s="1"/>
  <c r="N279" i="5"/>
  <c r="Q823" i="5" l="1"/>
  <c r="S823" i="5"/>
  <c r="P831" i="5"/>
  <c r="C824" i="5"/>
  <c r="E824" i="5" s="1"/>
  <c r="I280" i="5"/>
  <c r="L280" i="5" s="1"/>
  <c r="O280" i="5" s="1"/>
  <c r="P832" i="5" l="1"/>
  <c r="Q824" i="5"/>
  <c r="S824" i="5"/>
  <c r="C825" i="5"/>
  <c r="E825" i="5" s="1"/>
  <c r="M280" i="5"/>
  <c r="R280" i="5" l="1"/>
  <c r="T280" i="5"/>
  <c r="U280" i="5" s="1"/>
  <c r="Q825" i="5"/>
  <c r="S825" i="5"/>
  <c r="P833" i="5"/>
  <c r="C826" i="5"/>
  <c r="E826" i="5" s="1"/>
  <c r="N280" i="5"/>
  <c r="F281" i="5"/>
  <c r="H281" i="5" s="1"/>
  <c r="Q826" i="5" l="1"/>
  <c r="S826" i="5"/>
  <c r="P834" i="5"/>
  <c r="C827" i="5"/>
  <c r="E827" i="5" s="1"/>
  <c r="I281" i="5"/>
  <c r="L281" i="5" s="1"/>
  <c r="O281" i="5" s="1"/>
  <c r="P835" i="5" l="1"/>
  <c r="Q827" i="5"/>
  <c r="S827" i="5"/>
  <c r="C828" i="5"/>
  <c r="E828" i="5" s="1"/>
  <c r="M281" i="5"/>
  <c r="R281" i="5" l="1"/>
  <c r="T281" i="5"/>
  <c r="U281" i="5" s="1"/>
  <c r="Q828" i="5"/>
  <c r="S828" i="5"/>
  <c r="P836" i="5"/>
  <c r="C829" i="5"/>
  <c r="E829" i="5" s="1"/>
  <c r="F282" i="5"/>
  <c r="H282" i="5" s="1"/>
  <c r="N281" i="5"/>
  <c r="Q829" i="5" l="1"/>
  <c r="S829" i="5"/>
  <c r="P837" i="5"/>
  <c r="C830" i="5"/>
  <c r="E830" i="5" s="1"/>
  <c r="I282" i="5"/>
  <c r="L282" i="5" s="1"/>
  <c r="O282" i="5" s="1"/>
  <c r="P838" i="5" l="1"/>
  <c r="Q830" i="5"/>
  <c r="S830" i="5"/>
  <c r="C831" i="5"/>
  <c r="E831" i="5" s="1"/>
  <c r="M282" i="5"/>
  <c r="R282" i="5" l="1"/>
  <c r="T282" i="5"/>
  <c r="U282" i="5" s="1"/>
  <c r="Q831" i="5"/>
  <c r="S831" i="5"/>
  <c r="P839" i="5"/>
  <c r="C832" i="5"/>
  <c r="E832" i="5" s="1"/>
  <c r="F283" i="5"/>
  <c r="H283" i="5" s="1"/>
  <c r="N282" i="5"/>
  <c r="Q832" i="5" l="1"/>
  <c r="S832" i="5"/>
  <c r="P840" i="5"/>
  <c r="C833" i="5"/>
  <c r="E833" i="5" s="1"/>
  <c r="I283" i="5"/>
  <c r="L283" i="5" s="1"/>
  <c r="O283" i="5" s="1"/>
  <c r="P841" i="5" l="1"/>
  <c r="Q833" i="5"/>
  <c r="S833" i="5"/>
  <c r="C834" i="5"/>
  <c r="E834" i="5" s="1"/>
  <c r="M283" i="5"/>
  <c r="R283" i="5" l="1"/>
  <c r="T283" i="5"/>
  <c r="U283" i="5" s="1"/>
  <c r="Q834" i="5"/>
  <c r="S834" i="5"/>
  <c r="P842" i="5"/>
  <c r="C835" i="5"/>
  <c r="E835" i="5" s="1"/>
  <c r="F284" i="5"/>
  <c r="H284" i="5" s="1"/>
  <c r="N283" i="5"/>
  <c r="Q835" i="5" l="1"/>
  <c r="S835" i="5"/>
  <c r="P843" i="5"/>
  <c r="C836" i="5"/>
  <c r="E836" i="5" s="1"/>
  <c r="I284" i="5"/>
  <c r="L284" i="5" s="1"/>
  <c r="O284" i="5" s="1"/>
  <c r="P844" i="5" l="1"/>
  <c r="Q836" i="5"/>
  <c r="S836" i="5"/>
  <c r="C837" i="5"/>
  <c r="E837" i="5" s="1"/>
  <c r="M284" i="5"/>
  <c r="R284" i="5" l="1"/>
  <c r="T284" i="5"/>
  <c r="U284" i="5" s="1"/>
  <c r="Q837" i="5"/>
  <c r="S837" i="5"/>
  <c r="P845" i="5"/>
  <c r="C838" i="5"/>
  <c r="E838" i="5" s="1"/>
  <c r="N284" i="5"/>
  <c r="F285" i="5"/>
  <c r="H285" i="5" s="1"/>
  <c r="Q838" i="5" l="1"/>
  <c r="S838" i="5"/>
  <c r="P846" i="5"/>
  <c r="C839" i="5"/>
  <c r="E839" i="5" s="1"/>
  <c r="I285" i="5"/>
  <c r="L285" i="5" s="1"/>
  <c r="O285" i="5" s="1"/>
  <c r="P847" i="5" l="1"/>
  <c r="Q839" i="5"/>
  <c r="S839" i="5"/>
  <c r="C840" i="5"/>
  <c r="E840" i="5" s="1"/>
  <c r="M285" i="5"/>
  <c r="R285" i="5" l="1"/>
  <c r="T285" i="5"/>
  <c r="U285" i="5" s="1"/>
  <c r="Q840" i="5"/>
  <c r="S840" i="5"/>
  <c r="C841" i="5"/>
  <c r="E841" i="5" s="1"/>
  <c r="F286" i="5"/>
  <c r="H286" i="5" s="1"/>
  <c r="N285" i="5"/>
  <c r="Q841" i="5" l="1"/>
  <c r="S841" i="5"/>
  <c r="C842" i="5"/>
  <c r="E842" i="5" s="1"/>
  <c r="I286" i="5"/>
  <c r="L286" i="5" s="1"/>
  <c r="O286" i="5" s="1"/>
  <c r="Q842" i="5" l="1"/>
  <c r="S842" i="5"/>
  <c r="C843" i="5"/>
  <c r="E843" i="5" s="1"/>
  <c r="M286" i="5"/>
  <c r="R286" i="5" l="1"/>
  <c r="T286" i="5"/>
  <c r="U286" i="5" s="1"/>
  <c r="Q843" i="5"/>
  <c r="S843" i="5"/>
  <c r="C844" i="5"/>
  <c r="E844" i="5" s="1"/>
  <c r="F287" i="5"/>
  <c r="H287" i="5" s="1"/>
  <c r="N286" i="5"/>
  <c r="Q844" i="5" l="1"/>
  <c r="S844" i="5"/>
  <c r="C845" i="5"/>
  <c r="E845" i="5" s="1"/>
  <c r="I287" i="5"/>
  <c r="L287" i="5" s="1"/>
  <c r="O287" i="5" s="1"/>
  <c r="Q845" i="5" l="1"/>
  <c r="S845" i="5"/>
  <c r="C846" i="5"/>
  <c r="E846" i="5" s="1"/>
  <c r="M287" i="5"/>
  <c r="R287" i="5" l="1"/>
  <c r="T287" i="5"/>
  <c r="U287" i="5" s="1"/>
  <c r="Q846" i="5"/>
  <c r="S846" i="5"/>
  <c r="C847" i="5"/>
  <c r="E847" i="5" s="1"/>
  <c r="F288" i="5"/>
  <c r="H288" i="5" s="1"/>
  <c r="N287" i="5"/>
  <c r="Q847" i="5" l="1"/>
  <c r="S847" i="5"/>
  <c r="I288" i="5"/>
  <c r="L288" i="5" s="1"/>
  <c r="O288" i="5" s="1"/>
  <c r="M288" i="5" l="1"/>
  <c r="R288" i="5" l="1"/>
  <c r="T288" i="5"/>
  <c r="U288" i="5" s="1"/>
  <c r="F289" i="5"/>
  <c r="H289" i="5" s="1"/>
  <c r="N288" i="5"/>
  <c r="I289" i="5" l="1"/>
  <c r="L289" i="5" s="1"/>
  <c r="O289" i="5" s="1"/>
  <c r="M289" i="5" l="1"/>
  <c r="R289" i="5" l="1"/>
  <c r="T289" i="5"/>
  <c r="U289" i="5" s="1"/>
  <c r="N289" i="5"/>
  <c r="F290" i="5"/>
  <c r="H290" i="5" s="1"/>
  <c r="I290" i="5" l="1"/>
  <c r="L290" i="5" s="1"/>
  <c r="O290" i="5" s="1"/>
  <c r="M290" i="5" l="1"/>
  <c r="R290" i="5" l="1"/>
  <c r="T290" i="5"/>
  <c r="U290" i="5" s="1"/>
  <c r="F291" i="5"/>
  <c r="H291" i="5" s="1"/>
  <c r="N290" i="5"/>
  <c r="I291" i="5" l="1"/>
  <c r="L291" i="5" s="1"/>
  <c r="O291" i="5" s="1"/>
  <c r="M291" i="5" l="1"/>
  <c r="R291" i="5" l="1"/>
  <c r="T291" i="5"/>
  <c r="U291" i="5" s="1"/>
  <c r="F292" i="5"/>
  <c r="H292" i="5" s="1"/>
  <c r="N291" i="5"/>
  <c r="I292" i="5" l="1"/>
  <c r="L292" i="5" s="1"/>
  <c r="O292" i="5" s="1"/>
  <c r="M292" i="5" l="1"/>
  <c r="R292" i="5" l="1"/>
  <c r="T292" i="5"/>
  <c r="U292" i="5" s="1"/>
  <c r="N292" i="5"/>
  <c r="F293" i="5"/>
  <c r="H293" i="5" s="1"/>
  <c r="I293" i="5" l="1"/>
  <c r="L293" i="5" s="1"/>
  <c r="O293" i="5" s="1"/>
  <c r="M293" i="5" l="1"/>
  <c r="R293" i="5" l="1"/>
  <c r="T293" i="5"/>
  <c r="U293" i="5" s="1"/>
  <c r="F294" i="5"/>
  <c r="H294" i="5" s="1"/>
  <c r="N293" i="5"/>
  <c r="I294" i="5" l="1"/>
  <c r="L294" i="5" s="1"/>
  <c r="O294" i="5" s="1"/>
  <c r="M294" i="5" l="1"/>
  <c r="R294" i="5" l="1"/>
  <c r="T294" i="5"/>
  <c r="U294" i="5" s="1"/>
  <c r="F295" i="5"/>
  <c r="H295" i="5" s="1"/>
  <c r="N294" i="5"/>
  <c r="I295" i="5" l="1"/>
  <c r="L295" i="5" s="1"/>
  <c r="O295" i="5" s="1"/>
  <c r="M295" i="5" l="1"/>
  <c r="R295" i="5" l="1"/>
  <c r="T295" i="5"/>
  <c r="U295" i="5" s="1"/>
  <c r="N295" i="5"/>
  <c r="F296" i="5"/>
  <c r="H296" i="5" s="1"/>
  <c r="I296" i="5" l="1"/>
  <c r="L296" i="5" s="1"/>
  <c r="O296" i="5" s="1"/>
  <c r="M296" i="5" l="1"/>
  <c r="R296" i="5" l="1"/>
  <c r="T296" i="5"/>
  <c r="U296" i="5" s="1"/>
  <c r="F297" i="5"/>
  <c r="H297" i="5" s="1"/>
  <c r="N296" i="5"/>
  <c r="I297" i="5" l="1"/>
  <c r="L297" i="5" s="1"/>
  <c r="O297" i="5" s="1"/>
  <c r="M297" i="5" l="1"/>
  <c r="R297" i="5" l="1"/>
  <c r="T297" i="5"/>
  <c r="U297" i="5" s="1"/>
  <c r="N297" i="5"/>
  <c r="F298" i="5"/>
  <c r="H298" i="5" s="1"/>
  <c r="I298" i="5" l="1"/>
  <c r="L298" i="5" s="1"/>
  <c r="O298" i="5" s="1"/>
  <c r="M298" i="5" l="1"/>
  <c r="R298" i="5" l="1"/>
  <c r="T298" i="5"/>
  <c r="U298" i="5" s="1"/>
  <c r="F299" i="5"/>
  <c r="H299" i="5" s="1"/>
  <c r="N298" i="5"/>
  <c r="I299" i="5" l="1"/>
  <c r="L299" i="5" s="1"/>
  <c r="O299" i="5" s="1"/>
  <c r="M299" i="5" l="1"/>
  <c r="R299" i="5" l="1"/>
  <c r="T299" i="5"/>
  <c r="U299" i="5" s="1"/>
  <c r="F300" i="5"/>
  <c r="H300" i="5" s="1"/>
  <c r="N299" i="5"/>
  <c r="I300" i="5" l="1"/>
  <c r="L300" i="5" s="1"/>
  <c r="O300" i="5" s="1"/>
  <c r="M300" i="5" l="1"/>
  <c r="R300" i="5" l="1"/>
  <c r="T300" i="5"/>
  <c r="U300" i="5" s="1"/>
  <c r="F301" i="5"/>
  <c r="H301" i="5" s="1"/>
  <c r="N300" i="5"/>
  <c r="I301" i="5" l="1"/>
  <c r="L301" i="5" s="1"/>
  <c r="O301" i="5" s="1"/>
  <c r="M301" i="5" l="1"/>
  <c r="R301" i="5" l="1"/>
  <c r="T301" i="5"/>
  <c r="U301" i="5" s="1"/>
  <c r="F302" i="5"/>
  <c r="H302" i="5" s="1"/>
  <c r="N301" i="5"/>
  <c r="I302" i="5" l="1"/>
  <c r="L302" i="5" s="1"/>
  <c r="O302" i="5" s="1"/>
  <c r="M302" i="5" l="1"/>
  <c r="R302" i="5" l="1"/>
  <c r="T302" i="5"/>
  <c r="U302" i="5" s="1"/>
  <c r="N302" i="5"/>
  <c r="F303" i="5"/>
  <c r="H303" i="5" s="1"/>
  <c r="I303" i="5" l="1"/>
  <c r="L303" i="5" s="1"/>
  <c r="O303" i="5" s="1"/>
  <c r="M303" i="5" l="1"/>
  <c r="R303" i="5" l="1"/>
  <c r="T303" i="5"/>
  <c r="U303" i="5" s="1"/>
  <c r="N303" i="5"/>
  <c r="F304" i="5"/>
  <c r="H304" i="5" s="1"/>
  <c r="I304" i="5" l="1"/>
  <c r="L304" i="5" s="1"/>
  <c r="O304" i="5" s="1"/>
  <c r="M304" i="5" l="1"/>
  <c r="R304" i="5" l="1"/>
  <c r="T304" i="5"/>
  <c r="U304" i="5" s="1"/>
  <c r="F305" i="5"/>
  <c r="H305" i="5" s="1"/>
  <c r="N304" i="5"/>
  <c r="I305" i="5" l="1"/>
  <c r="L305" i="5" s="1"/>
  <c r="O305" i="5" s="1"/>
  <c r="M305" i="5" l="1"/>
  <c r="R305" i="5" l="1"/>
  <c r="T305" i="5"/>
  <c r="U305" i="5" s="1"/>
  <c r="N305" i="5"/>
  <c r="F306" i="5"/>
  <c r="H306" i="5" s="1"/>
  <c r="I306" i="5" l="1"/>
  <c r="L306" i="5" s="1"/>
  <c r="O306" i="5" s="1"/>
  <c r="M306" i="5" l="1"/>
  <c r="R306" i="5" l="1"/>
  <c r="T306" i="5"/>
  <c r="U306" i="5" s="1"/>
  <c r="F307" i="5"/>
  <c r="H307" i="5" s="1"/>
  <c r="N306" i="5"/>
  <c r="I307" i="5" l="1"/>
  <c r="L307" i="5" s="1"/>
  <c r="O307" i="5" s="1"/>
  <c r="M307" i="5" l="1"/>
  <c r="R307" i="5" l="1"/>
  <c r="T307" i="5"/>
  <c r="U307" i="5" s="1"/>
  <c r="F308" i="5"/>
  <c r="H308" i="5" s="1"/>
  <c r="N307" i="5"/>
  <c r="I308" i="5" l="1"/>
  <c r="L308" i="5" s="1"/>
  <c r="O308" i="5" s="1"/>
  <c r="M308" i="5" l="1"/>
  <c r="R308" i="5" l="1"/>
  <c r="T308" i="5"/>
  <c r="U308" i="5" s="1"/>
  <c r="F309" i="5"/>
  <c r="H309" i="5" s="1"/>
  <c r="N308" i="5"/>
  <c r="I309" i="5" l="1"/>
  <c r="L309" i="5" s="1"/>
  <c r="O309" i="5" s="1"/>
  <c r="M309" i="5" l="1"/>
  <c r="R309" i="5" l="1"/>
  <c r="T309" i="5"/>
  <c r="U309" i="5" s="1"/>
  <c r="F310" i="5"/>
  <c r="H310" i="5" s="1"/>
  <c r="N309" i="5"/>
  <c r="I310" i="5" l="1"/>
  <c r="L310" i="5" s="1"/>
  <c r="O310" i="5" s="1"/>
  <c r="M310" i="5" l="1"/>
  <c r="R310" i="5" l="1"/>
  <c r="T310" i="5"/>
  <c r="U310" i="5" s="1"/>
  <c r="F311" i="5"/>
  <c r="H311" i="5" s="1"/>
  <c r="N310" i="5"/>
  <c r="I311" i="5" l="1"/>
  <c r="L311" i="5" s="1"/>
  <c r="O311" i="5" s="1"/>
  <c r="M311" i="5" l="1"/>
  <c r="R311" i="5" l="1"/>
  <c r="T311" i="5"/>
  <c r="U311" i="5" s="1"/>
  <c r="F312" i="5"/>
  <c r="H312" i="5" s="1"/>
  <c r="N311" i="5"/>
  <c r="I312" i="5" l="1"/>
  <c r="L312" i="5" s="1"/>
  <c r="O312" i="5" s="1"/>
  <c r="M312" i="5" l="1"/>
  <c r="R312" i="5" l="1"/>
  <c r="T312" i="5"/>
  <c r="U312" i="5" s="1"/>
  <c r="F313" i="5"/>
  <c r="H313" i="5" s="1"/>
  <c r="N312" i="5"/>
  <c r="I313" i="5" l="1"/>
  <c r="L313" i="5" s="1"/>
  <c r="O313" i="5" s="1"/>
  <c r="M313" i="5" l="1"/>
  <c r="R313" i="5" l="1"/>
  <c r="T313" i="5"/>
  <c r="U313" i="5" s="1"/>
  <c r="F314" i="5"/>
  <c r="H314" i="5" s="1"/>
  <c r="N313" i="5"/>
  <c r="I314" i="5" l="1"/>
  <c r="L314" i="5" s="1"/>
  <c r="O314" i="5" s="1"/>
  <c r="M314" i="5" l="1"/>
  <c r="R314" i="5" l="1"/>
  <c r="T314" i="5"/>
  <c r="U314" i="5" s="1"/>
  <c r="F315" i="5"/>
  <c r="H315" i="5" s="1"/>
  <c r="N314" i="5"/>
  <c r="I315" i="5" l="1"/>
  <c r="L315" i="5" s="1"/>
  <c r="O315" i="5" s="1"/>
  <c r="M315" i="5" l="1"/>
  <c r="R315" i="5" l="1"/>
  <c r="T315" i="5"/>
  <c r="U315" i="5" s="1"/>
  <c r="F316" i="5"/>
  <c r="H316" i="5" s="1"/>
  <c r="N315" i="5"/>
  <c r="I316" i="5" l="1"/>
  <c r="L316" i="5" s="1"/>
  <c r="O316" i="5" s="1"/>
  <c r="M316" i="5" l="1"/>
  <c r="R316" i="5" l="1"/>
  <c r="T316" i="5"/>
  <c r="U316" i="5" s="1"/>
  <c r="F317" i="5"/>
  <c r="H317" i="5" s="1"/>
  <c r="N316" i="5"/>
  <c r="I317" i="5" l="1"/>
  <c r="L317" i="5" s="1"/>
  <c r="O317" i="5" s="1"/>
  <c r="M317" i="5" l="1"/>
  <c r="R317" i="5" l="1"/>
  <c r="T317" i="5"/>
  <c r="U317" i="5" s="1"/>
  <c r="F318" i="5"/>
  <c r="H318" i="5" s="1"/>
  <c r="N317" i="5"/>
  <c r="I318" i="5" l="1"/>
  <c r="L318" i="5" s="1"/>
  <c r="O318" i="5" s="1"/>
  <c r="M318" i="5" l="1"/>
  <c r="R318" i="5" l="1"/>
  <c r="T318" i="5"/>
  <c r="U318" i="5" s="1"/>
  <c r="F319" i="5"/>
  <c r="H319" i="5" s="1"/>
  <c r="N318" i="5"/>
  <c r="I319" i="5" l="1"/>
  <c r="L319" i="5" s="1"/>
  <c r="O319" i="5" s="1"/>
  <c r="M319" i="5" l="1"/>
  <c r="R319" i="5" l="1"/>
  <c r="T319" i="5"/>
  <c r="U319" i="5" s="1"/>
  <c r="F320" i="5"/>
  <c r="H320" i="5" s="1"/>
  <c r="N319" i="5"/>
  <c r="I320" i="5" l="1"/>
  <c r="L320" i="5" s="1"/>
  <c r="O320" i="5" s="1"/>
  <c r="M320" i="5" l="1"/>
  <c r="R320" i="5" l="1"/>
  <c r="T320" i="5"/>
  <c r="U320" i="5" s="1"/>
  <c r="F321" i="5"/>
  <c r="H321" i="5" s="1"/>
  <c r="N320" i="5"/>
  <c r="I321" i="5" l="1"/>
  <c r="L321" i="5" s="1"/>
  <c r="O321" i="5" s="1"/>
  <c r="M321" i="5" l="1"/>
  <c r="R321" i="5" l="1"/>
  <c r="T321" i="5"/>
  <c r="U321" i="5" s="1"/>
  <c r="F322" i="5"/>
  <c r="H322" i="5" s="1"/>
  <c r="N321" i="5"/>
  <c r="I322" i="5" l="1"/>
  <c r="L322" i="5" s="1"/>
  <c r="O322" i="5" s="1"/>
  <c r="M322" i="5" l="1"/>
  <c r="R322" i="5" l="1"/>
  <c r="T322" i="5"/>
  <c r="U322" i="5" s="1"/>
  <c r="F323" i="5"/>
  <c r="H323" i="5" s="1"/>
  <c r="N322" i="5"/>
  <c r="I323" i="5" l="1"/>
  <c r="L323" i="5" s="1"/>
  <c r="O323" i="5" s="1"/>
  <c r="M323" i="5" l="1"/>
  <c r="R323" i="5" l="1"/>
  <c r="T323" i="5"/>
  <c r="U323" i="5" s="1"/>
  <c r="F324" i="5"/>
  <c r="H324" i="5" s="1"/>
  <c r="N323" i="5"/>
  <c r="I324" i="5" l="1"/>
  <c r="L324" i="5" s="1"/>
  <c r="O324" i="5" s="1"/>
  <c r="M324" i="5" l="1"/>
  <c r="R324" i="5" l="1"/>
  <c r="T324" i="5"/>
  <c r="U324" i="5" s="1"/>
  <c r="F325" i="5"/>
  <c r="H325" i="5" s="1"/>
  <c r="N324" i="5"/>
  <c r="I325" i="5" l="1"/>
  <c r="L325" i="5" s="1"/>
  <c r="O325" i="5" s="1"/>
  <c r="M325" i="5" l="1"/>
  <c r="R325" i="5" l="1"/>
  <c r="T325" i="5"/>
  <c r="U325" i="5" s="1"/>
  <c r="N325" i="5"/>
  <c r="F326" i="5"/>
  <c r="H326" i="5" s="1"/>
  <c r="I326" i="5" l="1"/>
  <c r="L326" i="5" s="1"/>
  <c r="O326" i="5" s="1"/>
  <c r="M326" i="5" l="1"/>
  <c r="R326" i="5" l="1"/>
  <c r="T326" i="5"/>
  <c r="U326" i="5" s="1"/>
  <c r="F327" i="5"/>
  <c r="H327" i="5" s="1"/>
  <c r="N326" i="5"/>
  <c r="I327" i="5" l="1"/>
  <c r="L327" i="5" s="1"/>
  <c r="O327" i="5" s="1"/>
  <c r="M327" i="5" l="1"/>
  <c r="R327" i="5" l="1"/>
  <c r="T327" i="5"/>
  <c r="U327" i="5" s="1"/>
  <c r="F328" i="5"/>
  <c r="H328" i="5" s="1"/>
  <c r="N327" i="5"/>
  <c r="I328" i="5" l="1"/>
  <c r="L328" i="5" s="1"/>
  <c r="O328" i="5" s="1"/>
  <c r="M328" i="5" l="1"/>
  <c r="R328" i="5" l="1"/>
  <c r="T328" i="5"/>
  <c r="U328" i="5" s="1"/>
  <c r="F329" i="5"/>
  <c r="H329" i="5" s="1"/>
  <c r="N328" i="5"/>
  <c r="I329" i="5" l="1"/>
  <c r="L329" i="5" s="1"/>
  <c r="O329" i="5" s="1"/>
  <c r="M329" i="5" l="1"/>
  <c r="R329" i="5" l="1"/>
  <c r="T329" i="5"/>
  <c r="U329" i="5" s="1"/>
  <c r="F330" i="5"/>
  <c r="H330" i="5" s="1"/>
  <c r="N329" i="5"/>
  <c r="I330" i="5" l="1"/>
  <c r="L330" i="5" s="1"/>
  <c r="O330" i="5" s="1"/>
  <c r="M330" i="5" l="1"/>
  <c r="R330" i="5" l="1"/>
  <c r="T330" i="5"/>
  <c r="U330" i="5" s="1"/>
  <c r="F331" i="5"/>
  <c r="H331" i="5" s="1"/>
  <c r="N330" i="5"/>
  <c r="I331" i="5" l="1"/>
  <c r="L331" i="5" s="1"/>
  <c r="O331" i="5" s="1"/>
  <c r="M331" i="5" l="1"/>
  <c r="R331" i="5" l="1"/>
  <c r="T331" i="5"/>
  <c r="U331" i="5" s="1"/>
  <c r="N331" i="5"/>
  <c r="F332" i="5"/>
  <c r="H332" i="5" s="1"/>
  <c r="I332" i="5" l="1"/>
  <c r="L332" i="5" s="1"/>
  <c r="O332" i="5" s="1"/>
  <c r="M332" i="5" l="1"/>
  <c r="R332" i="5" l="1"/>
  <c r="T332" i="5"/>
  <c r="U332" i="5" s="1"/>
  <c r="F333" i="5"/>
  <c r="H333" i="5" s="1"/>
  <c r="N332" i="5"/>
  <c r="I333" i="5" l="1"/>
  <c r="L333" i="5" s="1"/>
  <c r="O333" i="5" s="1"/>
  <c r="M333" i="5" l="1"/>
  <c r="R333" i="5" l="1"/>
  <c r="T333" i="5"/>
  <c r="U333" i="5" s="1"/>
  <c r="F334" i="5"/>
  <c r="H334" i="5" s="1"/>
  <c r="N333" i="5"/>
  <c r="I334" i="5" l="1"/>
  <c r="L334" i="5" s="1"/>
  <c r="O334" i="5" s="1"/>
  <c r="M334" i="5" l="1"/>
  <c r="R334" i="5" l="1"/>
  <c r="T334" i="5"/>
  <c r="U334" i="5" s="1"/>
  <c r="N334" i="5"/>
  <c r="F335" i="5"/>
  <c r="H335" i="5" s="1"/>
  <c r="I335" i="5" l="1"/>
  <c r="L335" i="5" s="1"/>
  <c r="O335" i="5" s="1"/>
  <c r="M335" i="5" l="1"/>
  <c r="R335" i="5" l="1"/>
  <c r="T335" i="5"/>
  <c r="U335" i="5" s="1"/>
  <c r="N335" i="5"/>
  <c r="F336" i="5"/>
  <c r="H336" i="5" s="1"/>
  <c r="I336" i="5" l="1"/>
  <c r="L336" i="5" s="1"/>
  <c r="O336" i="5" s="1"/>
  <c r="M336" i="5" l="1"/>
  <c r="R336" i="5" l="1"/>
  <c r="T336" i="5"/>
  <c r="U336" i="5" s="1"/>
  <c r="N336" i="5"/>
  <c r="F337" i="5"/>
  <c r="H337" i="5" s="1"/>
  <c r="I337" i="5" l="1"/>
  <c r="L337" i="5" s="1"/>
  <c r="O337" i="5" s="1"/>
  <c r="M337" i="5" l="1"/>
  <c r="R337" i="5" l="1"/>
  <c r="T337" i="5"/>
  <c r="U337" i="5" s="1"/>
  <c r="N337" i="5"/>
  <c r="F338" i="5"/>
  <c r="H338" i="5" s="1"/>
  <c r="I338" i="5" l="1"/>
  <c r="L338" i="5" s="1"/>
  <c r="O338" i="5" s="1"/>
  <c r="M338" i="5" l="1"/>
  <c r="R338" i="5" l="1"/>
  <c r="T338" i="5"/>
  <c r="U338" i="5" s="1"/>
  <c r="N338" i="5"/>
  <c r="F339" i="5"/>
  <c r="H339" i="5" s="1"/>
  <c r="I339" i="5" l="1"/>
  <c r="L339" i="5" s="1"/>
  <c r="O339" i="5" s="1"/>
  <c r="M339" i="5" l="1"/>
  <c r="R339" i="5" l="1"/>
  <c r="T339" i="5"/>
  <c r="U339" i="5" s="1"/>
  <c r="N339" i="5"/>
  <c r="F340" i="5"/>
  <c r="H340" i="5" s="1"/>
  <c r="I340" i="5" l="1"/>
  <c r="L340" i="5" s="1"/>
  <c r="O340" i="5" s="1"/>
  <c r="M340" i="5" l="1"/>
  <c r="R340" i="5" l="1"/>
  <c r="T340" i="5"/>
  <c r="U340" i="5" s="1"/>
  <c r="N340" i="5"/>
  <c r="F341" i="5"/>
  <c r="H341" i="5" s="1"/>
  <c r="I341" i="5" l="1"/>
  <c r="L341" i="5" s="1"/>
  <c r="O341" i="5" s="1"/>
  <c r="M341" i="5" l="1"/>
  <c r="R341" i="5" l="1"/>
  <c r="T341" i="5"/>
  <c r="U341" i="5" s="1"/>
  <c r="N341" i="5"/>
  <c r="F342" i="5"/>
  <c r="H342" i="5" s="1"/>
  <c r="I342" i="5" l="1"/>
  <c r="L342" i="5" s="1"/>
  <c r="O342" i="5" s="1"/>
  <c r="M342" i="5" l="1"/>
  <c r="R342" i="5" l="1"/>
  <c r="T342" i="5"/>
  <c r="U342" i="5" s="1"/>
  <c r="F343" i="5"/>
  <c r="H343" i="5" s="1"/>
  <c r="N342" i="5"/>
  <c r="I343" i="5" l="1"/>
  <c r="L343" i="5" s="1"/>
  <c r="O343" i="5" s="1"/>
  <c r="M343" i="5" l="1"/>
  <c r="R343" i="5" l="1"/>
  <c r="T343" i="5"/>
  <c r="U343" i="5" s="1"/>
  <c r="F344" i="5"/>
  <c r="H344" i="5" s="1"/>
  <c r="N343" i="5"/>
  <c r="I344" i="5" l="1"/>
  <c r="L344" i="5" s="1"/>
  <c r="O344" i="5" s="1"/>
  <c r="M344" i="5" l="1"/>
  <c r="R344" i="5" l="1"/>
  <c r="T344" i="5"/>
  <c r="U344" i="5" s="1"/>
  <c r="F345" i="5"/>
  <c r="H345" i="5" s="1"/>
  <c r="N344" i="5"/>
  <c r="I345" i="5" l="1"/>
  <c r="L345" i="5" s="1"/>
  <c r="O345" i="5" s="1"/>
  <c r="M345" i="5" l="1"/>
  <c r="R345" i="5" l="1"/>
  <c r="T345" i="5"/>
  <c r="U345" i="5" s="1"/>
  <c r="F346" i="5"/>
  <c r="H346" i="5" s="1"/>
  <c r="N345" i="5"/>
  <c r="I346" i="5" l="1"/>
  <c r="L346" i="5" s="1"/>
  <c r="O346" i="5" s="1"/>
  <c r="M346" i="5" l="1"/>
  <c r="R346" i="5" l="1"/>
  <c r="T346" i="5"/>
  <c r="U346" i="5" s="1"/>
  <c r="N346" i="5"/>
  <c r="F347" i="5"/>
  <c r="H347" i="5" s="1"/>
  <c r="I347" i="5" l="1"/>
  <c r="L347" i="5" s="1"/>
  <c r="O347" i="5" s="1"/>
  <c r="M347" i="5" l="1"/>
  <c r="R347" i="5" l="1"/>
  <c r="T347" i="5"/>
  <c r="U347" i="5" s="1"/>
  <c r="N347" i="5"/>
  <c r="F348" i="5"/>
  <c r="H348" i="5" s="1"/>
  <c r="I348" i="5" l="1"/>
  <c r="L348" i="5" s="1"/>
  <c r="O348" i="5" s="1"/>
  <c r="M348" i="5" l="1"/>
  <c r="R348" i="5" l="1"/>
  <c r="T348" i="5"/>
  <c r="U348" i="5" s="1"/>
  <c r="F349" i="5"/>
  <c r="H349" i="5" s="1"/>
  <c r="N348" i="5"/>
  <c r="I349" i="5" l="1"/>
  <c r="L349" i="5" s="1"/>
  <c r="O349" i="5" s="1"/>
  <c r="M349" i="5" l="1"/>
  <c r="R349" i="5" l="1"/>
  <c r="T349" i="5"/>
  <c r="U349" i="5" s="1"/>
  <c r="N349" i="5"/>
  <c r="F350" i="5"/>
  <c r="H350" i="5" s="1"/>
  <c r="I350" i="5" l="1"/>
  <c r="L350" i="5" s="1"/>
  <c r="O350" i="5" s="1"/>
  <c r="M350" i="5" l="1"/>
  <c r="R350" i="5" l="1"/>
  <c r="T350" i="5"/>
  <c r="U350" i="5" s="1"/>
  <c r="F351" i="5"/>
  <c r="H351" i="5" s="1"/>
  <c r="N350" i="5"/>
  <c r="I351" i="5" l="1"/>
  <c r="L351" i="5" s="1"/>
  <c r="O351" i="5" s="1"/>
  <c r="M351" i="5" l="1"/>
  <c r="R351" i="5" l="1"/>
  <c r="T351" i="5"/>
  <c r="U351" i="5" s="1"/>
  <c r="F352" i="5"/>
  <c r="H352" i="5" s="1"/>
  <c r="N351" i="5"/>
  <c r="I352" i="5" l="1"/>
  <c r="L352" i="5" s="1"/>
  <c r="O352" i="5" s="1"/>
  <c r="M352" i="5" l="1"/>
  <c r="R352" i="5" l="1"/>
  <c r="T352" i="5"/>
  <c r="U352" i="5" s="1"/>
  <c r="N352" i="5"/>
  <c r="F353" i="5"/>
  <c r="H353" i="5" s="1"/>
  <c r="I353" i="5" l="1"/>
  <c r="L353" i="5" s="1"/>
  <c r="O353" i="5" s="1"/>
  <c r="M353" i="5" l="1"/>
  <c r="R353" i="5" l="1"/>
  <c r="T353" i="5"/>
  <c r="U353" i="5" s="1"/>
  <c r="F354" i="5"/>
  <c r="H354" i="5" s="1"/>
  <c r="N353" i="5"/>
  <c r="I354" i="5" l="1"/>
  <c r="L354" i="5" s="1"/>
  <c r="O354" i="5" s="1"/>
  <c r="M354" i="5" l="1"/>
  <c r="R354" i="5" l="1"/>
  <c r="T354" i="5"/>
  <c r="U354" i="5" s="1"/>
  <c r="F355" i="5"/>
  <c r="H355" i="5" s="1"/>
  <c r="N354" i="5"/>
  <c r="I355" i="5" l="1"/>
  <c r="L355" i="5" s="1"/>
  <c r="O355" i="5" s="1"/>
  <c r="M355" i="5" l="1"/>
  <c r="R355" i="5" l="1"/>
  <c r="T355" i="5"/>
  <c r="U355" i="5" s="1"/>
  <c r="F356" i="5"/>
  <c r="H356" i="5" s="1"/>
  <c r="N355" i="5"/>
  <c r="I356" i="5" l="1"/>
  <c r="L356" i="5" s="1"/>
  <c r="O356" i="5" s="1"/>
  <c r="M356" i="5" l="1"/>
  <c r="R356" i="5" l="1"/>
  <c r="T356" i="5"/>
  <c r="U356" i="5" s="1"/>
  <c r="F357" i="5"/>
  <c r="H357" i="5" s="1"/>
  <c r="N356" i="5"/>
  <c r="I357" i="5" l="1"/>
  <c r="L357" i="5" s="1"/>
  <c r="O357" i="5" s="1"/>
  <c r="M357" i="5" l="1"/>
  <c r="R357" i="5" l="1"/>
  <c r="T357" i="5"/>
  <c r="U357" i="5" s="1"/>
  <c r="N357" i="5"/>
  <c r="F358" i="5"/>
  <c r="H358" i="5" s="1"/>
  <c r="I358" i="5" l="1"/>
  <c r="L358" i="5" s="1"/>
  <c r="O358" i="5" s="1"/>
  <c r="M358" i="5" l="1"/>
  <c r="R358" i="5" l="1"/>
  <c r="T358" i="5"/>
  <c r="U358" i="5" s="1"/>
  <c r="N358" i="5"/>
  <c r="F359" i="5"/>
  <c r="H359" i="5" s="1"/>
  <c r="I359" i="5" l="1"/>
  <c r="L359" i="5" s="1"/>
  <c r="O359" i="5" s="1"/>
  <c r="M359" i="5" l="1"/>
  <c r="R359" i="5" l="1"/>
  <c r="T359" i="5"/>
  <c r="U359" i="5" s="1"/>
  <c r="F360" i="5"/>
  <c r="H360" i="5" s="1"/>
  <c r="N359" i="5"/>
  <c r="I360" i="5" l="1"/>
  <c r="L360" i="5" s="1"/>
  <c r="O360" i="5" s="1"/>
  <c r="M360" i="5" l="1"/>
  <c r="R360" i="5" l="1"/>
  <c r="T360" i="5"/>
  <c r="U360" i="5" s="1"/>
  <c r="F361" i="5"/>
  <c r="H361" i="5" s="1"/>
  <c r="N360" i="5"/>
  <c r="I361" i="5" l="1"/>
  <c r="L361" i="5" s="1"/>
  <c r="O361" i="5" s="1"/>
  <c r="M361" i="5" l="1"/>
  <c r="R361" i="5" l="1"/>
  <c r="T361" i="5"/>
  <c r="U361" i="5" s="1"/>
  <c r="F362" i="5"/>
  <c r="H362" i="5" s="1"/>
  <c r="N361" i="5"/>
  <c r="I362" i="5" l="1"/>
  <c r="L362" i="5" s="1"/>
  <c r="O362" i="5" s="1"/>
  <c r="M362" i="5" l="1"/>
  <c r="R362" i="5" l="1"/>
  <c r="T362" i="5"/>
  <c r="U362" i="5" s="1"/>
  <c r="N362" i="5"/>
  <c r="F363" i="5"/>
  <c r="H363" i="5" s="1"/>
  <c r="I363" i="5" l="1"/>
  <c r="L363" i="5" s="1"/>
  <c r="O363" i="5" s="1"/>
  <c r="M363" i="5" l="1"/>
  <c r="R363" i="5" l="1"/>
  <c r="T363" i="5"/>
  <c r="U363" i="5" s="1"/>
  <c r="F364" i="5"/>
  <c r="H364" i="5" s="1"/>
  <c r="N363" i="5"/>
  <c r="I364" i="5" l="1"/>
  <c r="L364" i="5" s="1"/>
  <c r="O364" i="5" s="1"/>
  <c r="M364" i="5" l="1"/>
  <c r="R364" i="5" l="1"/>
  <c r="T364" i="5"/>
  <c r="U364" i="5" s="1"/>
  <c r="F365" i="5"/>
  <c r="H365" i="5" s="1"/>
  <c r="N364" i="5"/>
  <c r="I365" i="5" l="1"/>
  <c r="L365" i="5" s="1"/>
  <c r="O365" i="5" s="1"/>
  <c r="M365" i="5" l="1"/>
  <c r="R365" i="5" l="1"/>
  <c r="T365" i="5"/>
  <c r="U365" i="5" s="1"/>
  <c r="F366" i="5"/>
  <c r="H366" i="5" s="1"/>
  <c r="N365" i="5"/>
  <c r="I366" i="5" l="1"/>
  <c r="L366" i="5" s="1"/>
  <c r="O366" i="5" s="1"/>
  <c r="M366" i="5" l="1"/>
  <c r="R366" i="5" l="1"/>
  <c r="T366" i="5"/>
  <c r="U366" i="5" s="1"/>
  <c r="N366" i="5"/>
  <c r="F367" i="5"/>
  <c r="H367" i="5" s="1"/>
  <c r="I367" i="5" l="1"/>
  <c r="L367" i="5" s="1"/>
  <c r="O367" i="5" s="1"/>
  <c r="M367" i="5" l="1"/>
  <c r="R367" i="5" l="1"/>
  <c r="T367" i="5"/>
  <c r="U367" i="5" s="1"/>
  <c r="N367" i="5"/>
  <c r="F368" i="5"/>
  <c r="H368" i="5" s="1"/>
  <c r="I368" i="5" l="1"/>
  <c r="L368" i="5" s="1"/>
  <c r="O368" i="5" s="1"/>
  <c r="M368" i="5" l="1"/>
  <c r="R368" i="5" l="1"/>
  <c r="T368" i="5"/>
  <c r="U368" i="5" s="1"/>
  <c r="F369" i="5"/>
  <c r="H369" i="5" s="1"/>
  <c r="N368" i="5"/>
  <c r="I369" i="5" l="1"/>
  <c r="L369" i="5" s="1"/>
  <c r="O369" i="5" s="1"/>
  <c r="M369" i="5" l="1"/>
  <c r="R369" i="5" l="1"/>
  <c r="T369" i="5"/>
  <c r="U369" i="5" s="1"/>
  <c r="F370" i="5"/>
  <c r="H370" i="5" s="1"/>
  <c r="N369" i="5"/>
  <c r="I370" i="5" l="1"/>
  <c r="L370" i="5" s="1"/>
  <c r="O370" i="5" s="1"/>
  <c r="M370" i="5" l="1"/>
  <c r="R370" i="5" l="1"/>
  <c r="T370" i="5"/>
  <c r="U370" i="5" s="1"/>
  <c r="F371" i="5"/>
  <c r="H371" i="5" s="1"/>
  <c r="N370" i="5"/>
  <c r="I371" i="5" l="1"/>
  <c r="L371" i="5" s="1"/>
  <c r="O371" i="5" s="1"/>
  <c r="M371" i="5" l="1"/>
  <c r="R371" i="5" l="1"/>
  <c r="T371" i="5"/>
  <c r="U371" i="5" s="1"/>
  <c r="F372" i="5"/>
  <c r="H372" i="5" s="1"/>
  <c r="N371" i="5"/>
  <c r="I372" i="5" l="1"/>
  <c r="L372" i="5" s="1"/>
  <c r="O372" i="5" s="1"/>
  <c r="M372" i="5" l="1"/>
  <c r="R372" i="5" l="1"/>
  <c r="T372" i="5"/>
  <c r="U372" i="5" s="1"/>
  <c r="F373" i="5"/>
  <c r="H373" i="5" s="1"/>
  <c r="N372" i="5"/>
  <c r="I373" i="5" l="1"/>
  <c r="L373" i="5" s="1"/>
  <c r="O373" i="5" s="1"/>
  <c r="M373" i="5" l="1"/>
  <c r="R373" i="5" l="1"/>
  <c r="T373" i="5"/>
  <c r="U373" i="5" s="1"/>
  <c r="F374" i="5"/>
  <c r="H374" i="5" s="1"/>
  <c r="N373" i="5"/>
  <c r="I374" i="5" l="1"/>
  <c r="L374" i="5" s="1"/>
  <c r="O374" i="5" s="1"/>
  <c r="M374" i="5" l="1"/>
  <c r="R374" i="5" l="1"/>
  <c r="T374" i="5"/>
  <c r="U374" i="5" s="1"/>
  <c r="F375" i="5"/>
  <c r="H375" i="5" s="1"/>
  <c r="N374" i="5"/>
  <c r="I375" i="5" l="1"/>
  <c r="L375" i="5" s="1"/>
  <c r="O375" i="5" s="1"/>
  <c r="M375" i="5" l="1"/>
  <c r="R375" i="5" l="1"/>
  <c r="T375" i="5"/>
  <c r="U375" i="5" s="1"/>
  <c r="N375" i="5"/>
  <c r="F376" i="5"/>
  <c r="H376" i="5" s="1"/>
  <c r="I376" i="5" l="1"/>
  <c r="L376" i="5" s="1"/>
  <c r="O376" i="5" s="1"/>
  <c r="M376" i="5" l="1"/>
  <c r="R376" i="5" l="1"/>
  <c r="T376" i="5"/>
  <c r="U376" i="5" s="1"/>
  <c r="F377" i="5"/>
  <c r="H377" i="5" s="1"/>
  <c r="N376" i="5"/>
  <c r="I377" i="5" l="1"/>
  <c r="L377" i="5" s="1"/>
  <c r="O377" i="5" s="1"/>
  <c r="M377" i="5" l="1"/>
  <c r="R377" i="5" l="1"/>
  <c r="T377" i="5"/>
  <c r="U377" i="5" s="1"/>
  <c r="F378" i="5"/>
  <c r="H378" i="5" s="1"/>
  <c r="N377" i="5"/>
  <c r="I378" i="5" l="1"/>
  <c r="L378" i="5" s="1"/>
  <c r="O378" i="5" s="1"/>
  <c r="M378" i="5" l="1"/>
  <c r="R378" i="5" l="1"/>
  <c r="T378" i="5"/>
  <c r="U378" i="5" s="1"/>
  <c r="N378" i="5"/>
  <c r="F379" i="5"/>
  <c r="H379" i="5" s="1"/>
  <c r="I379" i="5" l="1"/>
  <c r="L379" i="5" s="1"/>
  <c r="O379" i="5" s="1"/>
  <c r="M379" i="5" l="1"/>
  <c r="R379" i="5" l="1"/>
  <c r="T379" i="5"/>
  <c r="U379" i="5" s="1"/>
  <c r="F380" i="5"/>
  <c r="H380" i="5" s="1"/>
  <c r="N379" i="5"/>
  <c r="I380" i="5" l="1"/>
  <c r="L380" i="5" s="1"/>
  <c r="O380" i="5" s="1"/>
  <c r="M380" i="5" l="1"/>
  <c r="R380" i="5" l="1"/>
  <c r="T380" i="5"/>
  <c r="U380" i="5" s="1"/>
  <c r="N380" i="5"/>
  <c r="F381" i="5"/>
  <c r="H381" i="5" s="1"/>
  <c r="I381" i="5" l="1"/>
  <c r="L381" i="5" s="1"/>
  <c r="O381" i="5" s="1"/>
  <c r="M381" i="5" l="1"/>
  <c r="R381" i="5" l="1"/>
  <c r="T381" i="5"/>
  <c r="U381" i="5" s="1"/>
  <c r="F382" i="5"/>
  <c r="H382" i="5" s="1"/>
  <c r="N381" i="5"/>
  <c r="I382" i="5" l="1"/>
  <c r="L382" i="5" s="1"/>
  <c r="O382" i="5" s="1"/>
  <c r="M382" i="5" l="1"/>
  <c r="R382" i="5" l="1"/>
  <c r="T382" i="5"/>
  <c r="U382" i="5" s="1"/>
  <c r="F383" i="5"/>
  <c r="H383" i="5" s="1"/>
  <c r="N382" i="5"/>
  <c r="I383" i="5" l="1"/>
  <c r="L383" i="5" s="1"/>
  <c r="O383" i="5" s="1"/>
  <c r="M383" i="5" l="1"/>
  <c r="R383" i="5" l="1"/>
  <c r="T383" i="5"/>
  <c r="U383" i="5" s="1"/>
  <c r="F384" i="5"/>
  <c r="H384" i="5" s="1"/>
  <c r="N383" i="5"/>
  <c r="I384" i="5" l="1"/>
  <c r="L384" i="5" s="1"/>
  <c r="O384" i="5" s="1"/>
  <c r="M384" i="5" l="1"/>
  <c r="R384" i="5" l="1"/>
  <c r="T384" i="5"/>
  <c r="U384" i="5" s="1"/>
  <c r="N384" i="5"/>
  <c r="F385" i="5"/>
  <c r="H385" i="5" s="1"/>
  <c r="I385" i="5" l="1"/>
  <c r="L385" i="5" s="1"/>
  <c r="O385" i="5" s="1"/>
  <c r="M385" i="5" l="1"/>
  <c r="R385" i="5" l="1"/>
  <c r="T385" i="5"/>
  <c r="U385" i="5" s="1"/>
  <c r="F386" i="5"/>
  <c r="H386" i="5" s="1"/>
  <c r="N385" i="5"/>
  <c r="I386" i="5" l="1"/>
  <c r="L386" i="5" s="1"/>
  <c r="O386" i="5" s="1"/>
  <c r="M386" i="5" l="1"/>
  <c r="R386" i="5" l="1"/>
  <c r="T386" i="5"/>
  <c r="U386" i="5" s="1"/>
  <c r="F387" i="5"/>
  <c r="H387" i="5" s="1"/>
  <c r="N386" i="5"/>
  <c r="I387" i="5" l="1"/>
  <c r="L387" i="5" s="1"/>
  <c r="O387" i="5" s="1"/>
  <c r="M387" i="5" l="1"/>
  <c r="R387" i="5" l="1"/>
  <c r="T387" i="5"/>
  <c r="U387" i="5" s="1"/>
  <c r="N387" i="5"/>
  <c r="F388" i="5"/>
  <c r="H388" i="5" s="1"/>
  <c r="I388" i="5" l="1"/>
  <c r="L388" i="5" s="1"/>
  <c r="O388" i="5" s="1"/>
  <c r="M388" i="5" l="1"/>
  <c r="R388" i="5" l="1"/>
  <c r="T388" i="5"/>
  <c r="U388" i="5" s="1"/>
  <c r="N388" i="5"/>
  <c r="F389" i="5"/>
  <c r="H389" i="5" s="1"/>
  <c r="I389" i="5" l="1"/>
  <c r="L389" i="5" s="1"/>
  <c r="O389" i="5" s="1"/>
  <c r="M389" i="5" l="1"/>
  <c r="F390" i="5"/>
  <c r="H390" i="5" s="1"/>
  <c r="R389" i="5" l="1"/>
  <c r="T389" i="5"/>
  <c r="U389" i="5" s="1"/>
  <c r="N389" i="5"/>
  <c r="I390" i="5"/>
  <c r="L390" i="5" s="1"/>
  <c r="O390" i="5" s="1"/>
  <c r="M390" i="5" l="1"/>
  <c r="R390" i="5" l="1"/>
  <c r="T390" i="5"/>
  <c r="U390" i="5" s="1"/>
  <c r="N390" i="5"/>
  <c r="F391" i="5"/>
  <c r="H391" i="5" s="1"/>
  <c r="I391" i="5" l="1"/>
  <c r="L391" i="5" s="1"/>
  <c r="O391" i="5" s="1"/>
  <c r="M391" i="5" l="1"/>
  <c r="R391" i="5" l="1"/>
  <c r="T391" i="5"/>
  <c r="U391" i="5" s="1"/>
  <c r="N391" i="5"/>
  <c r="F392" i="5"/>
  <c r="H392" i="5" s="1"/>
  <c r="I392" i="5" l="1"/>
  <c r="L392" i="5" s="1"/>
  <c r="O392" i="5" s="1"/>
  <c r="M392" i="5" l="1"/>
  <c r="R392" i="5" l="1"/>
  <c r="T392" i="5"/>
  <c r="U392" i="5" s="1"/>
  <c r="F393" i="5"/>
  <c r="H393" i="5" s="1"/>
  <c r="N392" i="5"/>
  <c r="I393" i="5" l="1"/>
  <c r="L393" i="5" s="1"/>
  <c r="O393" i="5" s="1"/>
  <c r="M393" i="5" l="1"/>
  <c r="R393" i="5" l="1"/>
  <c r="T393" i="5"/>
  <c r="U393" i="5" s="1"/>
  <c r="F394" i="5"/>
  <c r="H394" i="5" s="1"/>
  <c r="N393" i="5"/>
  <c r="I394" i="5" l="1"/>
  <c r="L394" i="5" s="1"/>
  <c r="O394" i="5" s="1"/>
  <c r="M394" i="5" l="1"/>
  <c r="R394" i="5" l="1"/>
  <c r="T394" i="5"/>
  <c r="U394" i="5" s="1"/>
  <c r="F395" i="5"/>
  <c r="H395" i="5" s="1"/>
  <c r="N394" i="5"/>
  <c r="I395" i="5" l="1"/>
  <c r="L395" i="5" s="1"/>
  <c r="O395" i="5" s="1"/>
  <c r="M395" i="5" l="1"/>
  <c r="R395" i="5" l="1"/>
  <c r="T395" i="5"/>
  <c r="U395" i="5" s="1"/>
  <c r="F396" i="5"/>
  <c r="H396" i="5" s="1"/>
  <c r="N395" i="5"/>
  <c r="I396" i="5" l="1"/>
  <c r="L396" i="5" s="1"/>
  <c r="O396" i="5" s="1"/>
  <c r="M396" i="5" l="1"/>
  <c r="R396" i="5" l="1"/>
  <c r="T396" i="5"/>
  <c r="U396" i="5" s="1"/>
  <c r="F397" i="5"/>
  <c r="H397" i="5" s="1"/>
  <c r="N396" i="5"/>
  <c r="I397" i="5" l="1"/>
  <c r="L397" i="5" s="1"/>
  <c r="O397" i="5" s="1"/>
  <c r="M397" i="5" l="1"/>
  <c r="R397" i="5" l="1"/>
  <c r="T397" i="5"/>
  <c r="U397" i="5" s="1"/>
  <c r="F398" i="5"/>
  <c r="H398" i="5" s="1"/>
  <c r="N397" i="5"/>
  <c r="I398" i="5" l="1"/>
  <c r="L398" i="5" s="1"/>
  <c r="O398" i="5" s="1"/>
  <c r="M398" i="5" l="1"/>
  <c r="R398" i="5" l="1"/>
  <c r="T398" i="5"/>
  <c r="U398" i="5" s="1"/>
  <c r="N398" i="5"/>
  <c r="F399" i="5"/>
  <c r="H399" i="5" s="1"/>
  <c r="I399" i="5" l="1"/>
  <c r="L399" i="5" s="1"/>
  <c r="O399" i="5" s="1"/>
  <c r="M399" i="5" l="1"/>
  <c r="R399" i="5" l="1"/>
  <c r="T399" i="5"/>
  <c r="U399" i="5" s="1"/>
  <c r="N399" i="5"/>
  <c r="F400" i="5"/>
  <c r="H400" i="5" s="1"/>
  <c r="I400" i="5" l="1"/>
  <c r="L400" i="5" s="1"/>
  <c r="O400" i="5" s="1"/>
  <c r="M400" i="5" l="1"/>
  <c r="R400" i="5" l="1"/>
  <c r="T400" i="5"/>
  <c r="U400" i="5" s="1"/>
  <c r="F401" i="5"/>
  <c r="H401" i="5" s="1"/>
  <c r="N400" i="5"/>
  <c r="I401" i="5" l="1"/>
  <c r="L401" i="5" s="1"/>
  <c r="O401" i="5" s="1"/>
  <c r="M401" i="5" l="1"/>
  <c r="R401" i="5" l="1"/>
  <c r="T401" i="5"/>
  <c r="U401" i="5" s="1"/>
  <c r="N401" i="5"/>
  <c r="F402" i="5"/>
  <c r="H402" i="5" s="1"/>
  <c r="I402" i="5" l="1"/>
  <c r="L402" i="5" s="1"/>
  <c r="O402" i="5" s="1"/>
  <c r="M402" i="5" l="1"/>
  <c r="R402" i="5" l="1"/>
  <c r="T402" i="5"/>
  <c r="U402" i="5" s="1"/>
  <c r="F403" i="5"/>
  <c r="H403" i="5" s="1"/>
  <c r="N402" i="5"/>
  <c r="I403" i="5" l="1"/>
  <c r="L403" i="5" s="1"/>
  <c r="O403" i="5" s="1"/>
  <c r="M403" i="5" l="1"/>
  <c r="R403" i="5" l="1"/>
  <c r="T403" i="5"/>
  <c r="U403" i="5" s="1"/>
  <c r="F404" i="5"/>
  <c r="H404" i="5" s="1"/>
  <c r="N403" i="5"/>
  <c r="I404" i="5" l="1"/>
  <c r="L404" i="5" s="1"/>
  <c r="O404" i="5" s="1"/>
  <c r="M404" i="5" l="1"/>
  <c r="R404" i="5" l="1"/>
  <c r="T404" i="5"/>
  <c r="U404" i="5" s="1"/>
  <c r="F405" i="5"/>
  <c r="H405" i="5" s="1"/>
  <c r="N404" i="5"/>
  <c r="I405" i="5" l="1"/>
  <c r="L405" i="5" s="1"/>
  <c r="O405" i="5" s="1"/>
  <c r="M405" i="5" l="1"/>
  <c r="R405" i="5" l="1"/>
  <c r="T405" i="5"/>
  <c r="U405" i="5" s="1"/>
  <c r="F406" i="5"/>
  <c r="H406" i="5" s="1"/>
  <c r="N405" i="5"/>
  <c r="I406" i="5" l="1"/>
  <c r="L406" i="5" s="1"/>
  <c r="O406" i="5" s="1"/>
  <c r="M406" i="5" l="1"/>
  <c r="R406" i="5" l="1"/>
  <c r="T406" i="5"/>
  <c r="U406" i="5" s="1"/>
  <c r="F407" i="5"/>
  <c r="H407" i="5" s="1"/>
  <c r="N406" i="5"/>
  <c r="I407" i="5" l="1"/>
  <c r="L407" i="5" s="1"/>
  <c r="O407" i="5" s="1"/>
  <c r="M407" i="5" l="1"/>
  <c r="R407" i="5" l="1"/>
  <c r="T407" i="5"/>
  <c r="U407" i="5" s="1"/>
  <c r="F408" i="5"/>
  <c r="H408" i="5" s="1"/>
  <c r="N407" i="5"/>
  <c r="I408" i="5" l="1"/>
  <c r="L408" i="5" s="1"/>
  <c r="O408" i="5" s="1"/>
  <c r="M408" i="5" l="1"/>
  <c r="R408" i="5" l="1"/>
  <c r="T408" i="5"/>
  <c r="U408" i="5" s="1"/>
  <c r="F409" i="5"/>
  <c r="H409" i="5" s="1"/>
  <c r="N408" i="5"/>
  <c r="I409" i="5" l="1"/>
  <c r="L409" i="5" s="1"/>
  <c r="O409" i="5" s="1"/>
  <c r="M409" i="5" l="1"/>
  <c r="R409" i="5" l="1"/>
  <c r="T409" i="5"/>
  <c r="U409" i="5" s="1"/>
  <c r="F410" i="5"/>
  <c r="H410" i="5" s="1"/>
  <c r="N409" i="5"/>
  <c r="I410" i="5" l="1"/>
  <c r="L410" i="5" s="1"/>
  <c r="O410" i="5" s="1"/>
  <c r="M410" i="5" l="1"/>
  <c r="R410" i="5" l="1"/>
  <c r="T410" i="5"/>
  <c r="U410" i="5" s="1"/>
  <c r="F411" i="5"/>
  <c r="H411" i="5" s="1"/>
  <c r="N410" i="5"/>
  <c r="I411" i="5" l="1"/>
  <c r="L411" i="5" s="1"/>
  <c r="O411" i="5" s="1"/>
  <c r="M411" i="5" l="1"/>
  <c r="R411" i="5" l="1"/>
  <c r="T411" i="5"/>
  <c r="U411" i="5" s="1"/>
  <c r="F412" i="5"/>
  <c r="H412" i="5" s="1"/>
  <c r="N411" i="5"/>
  <c r="I412" i="5" l="1"/>
  <c r="L412" i="5" s="1"/>
  <c r="O412" i="5" s="1"/>
  <c r="M412" i="5" l="1"/>
  <c r="R412" i="5" l="1"/>
  <c r="T412" i="5"/>
  <c r="U412" i="5" s="1"/>
  <c r="F413" i="5"/>
  <c r="H413" i="5" s="1"/>
  <c r="N412" i="5"/>
  <c r="I413" i="5" l="1"/>
  <c r="L413" i="5" s="1"/>
  <c r="O413" i="5" s="1"/>
  <c r="M413" i="5" l="1"/>
  <c r="R413" i="5" l="1"/>
  <c r="T413" i="5"/>
  <c r="U413" i="5" s="1"/>
  <c r="N413" i="5"/>
  <c r="F414" i="5"/>
  <c r="H414" i="5" s="1"/>
  <c r="I414" i="5" l="1"/>
  <c r="L414" i="5" s="1"/>
  <c r="O414" i="5" s="1"/>
  <c r="M414" i="5" l="1"/>
  <c r="R414" i="5" l="1"/>
  <c r="T414" i="5"/>
  <c r="U414" i="5" s="1"/>
  <c r="F415" i="5"/>
  <c r="H415" i="5" s="1"/>
  <c r="N414" i="5"/>
  <c r="I415" i="5" l="1"/>
  <c r="L415" i="5" s="1"/>
  <c r="O415" i="5" s="1"/>
  <c r="M415" i="5" l="1"/>
  <c r="R415" i="5" l="1"/>
  <c r="T415" i="5"/>
  <c r="U415" i="5" s="1"/>
  <c r="N415" i="5"/>
  <c r="F416" i="5"/>
  <c r="H416" i="5" s="1"/>
  <c r="I416" i="5" l="1"/>
  <c r="L416" i="5" s="1"/>
  <c r="O416" i="5" s="1"/>
  <c r="M416" i="5" l="1"/>
  <c r="R416" i="5" l="1"/>
  <c r="T416" i="5"/>
  <c r="U416" i="5" s="1"/>
  <c r="F417" i="5"/>
  <c r="H417" i="5" s="1"/>
  <c r="N416" i="5"/>
  <c r="I417" i="5" l="1"/>
  <c r="L417" i="5" s="1"/>
  <c r="O417" i="5" s="1"/>
  <c r="M417" i="5" l="1"/>
  <c r="R417" i="5" l="1"/>
  <c r="T417" i="5"/>
  <c r="U417" i="5" s="1"/>
  <c r="F418" i="5"/>
  <c r="H418" i="5" s="1"/>
  <c r="N417" i="5"/>
  <c r="I418" i="5" l="1"/>
  <c r="L418" i="5" s="1"/>
  <c r="O418" i="5" s="1"/>
  <c r="M418" i="5" l="1"/>
  <c r="R418" i="5" l="1"/>
  <c r="T418" i="5"/>
  <c r="U418" i="5" s="1"/>
  <c r="F419" i="5"/>
  <c r="H419" i="5" s="1"/>
  <c r="N418" i="5"/>
  <c r="I419" i="5" l="1"/>
  <c r="L419" i="5" s="1"/>
  <c r="O419" i="5" s="1"/>
  <c r="M419" i="5" l="1"/>
  <c r="R419" i="5" l="1"/>
  <c r="T419" i="5"/>
  <c r="U419" i="5" s="1"/>
  <c r="N419" i="5"/>
  <c r="F420" i="5"/>
  <c r="H420" i="5" s="1"/>
  <c r="I420" i="5" l="1"/>
  <c r="L420" i="5" s="1"/>
  <c r="O420" i="5" s="1"/>
  <c r="M420" i="5" l="1"/>
  <c r="R420" i="5" l="1"/>
  <c r="T420" i="5"/>
  <c r="U420" i="5" s="1"/>
  <c r="N420" i="5"/>
  <c r="F421" i="5"/>
  <c r="H421" i="5" s="1"/>
  <c r="I421" i="5" l="1"/>
  <c r="L421" i="5" s="1"/>
  <c r="O421" i="5" s="1"/>
  <c r="M421" i="5" l="1"/>
  <c r="R421" i="5" l="1"/>
  <c r="T421" i="5"/>
  <c r="U421" i="5" s="1"/>
  <c r="F422" i="5"/>
  <c r="H422" i="5" s="1"/>
  <c r="N421" i="5"/>
  <c r="I422" i="5" l="1"/>
  <c r="L422" i="5" s="1"/>
  <c r="O422" i="5" s="1"/>
  <c r="M422" i="5" l="1"/>
  <c r="R422" i="5" l="1"/>
  <c r="T422" i="5"/>
  <c r="U422" i="5" s="1"/>
  <c r="F423" i="5"/>
  <c r="H423" i="5" s="1"/>
  <c r="N422" i="5"/>
  <c r="I423" i="5" l="1"/>
  <c r="L423" i="5" s="1"/>
  <c r="O423" i="5" s="1"/>
  <c r="M423" i="5" l="1"/>
  <c r="R423" i="5" l="1"/>
  <c r="T423" i="5"/>
  <c r="U423" i="5" s="1"/>
  <c r="F424" i="5"/>
  <c r="H424" i="5" s="1"/>
  <c r="N423" i="5"/>
  <c r="I424" i="5" l="1"/>
  <c r="L424" i="5" s="1"/>
  <c r="O424" i="5" s="1"/>
  <c r="M424" i="5" l="1"/>
  <c r="R424" i="5" l="1"/>
  <c r="T424" i="5"/>
  <c r="U424" i="5" s="1"/>
  <c r="N424" i="5"/>
  <c r="F425" i="5"/>
  <c r="H425" i="5" s="1"/>
  <c r="I425" i="5" l="1"/>
  <c r="L425" i="5" s="1"/>
  <c r="O425" i="5" s="1"/>
  <c r="M425" i="5" l="1"/>
  <c r="R425" i="5" l="1"/>
  <c r="T425" i="5"/>
  <c r="U425" i="5" s="1"/>
  <c r="F426" i="5"/>
  <c r="H426" i="5" s="1"/>
  <c r="N425" i="5"/>
  <c r="I426" i="5" l="1"/>
  <c r="L426" i="5" s="1"/>
  <c r="O426" i="5" s="1"/>
  <c r="M426" i="5" l="1"/>
  <c r="R426" i="5" l="1"/>
  <c r="T426" i="5"/>
  <c r="U426" i="5" s="1"/>
  <c r="F427" i="5"/>
  <c r="H427" i="5" s="1"/>
  <c r="N426" i="5"/>
  <c r="I427" i="5" l="1"/>
  <c r="L427" i="5" s="1"/>
  <c r="O427" i="5" s="1"/>
  <c r="M427" i="5" l="1"/>
  <c r="R427" i="5" l="1"/>
  <c r="T427" i="5"/>
  <c r="U427" i="5" s="1"/>
  <c r="F428" i="5"/>
  <c r="H428" i="5" s="1"/>
  <c r="N427" i="5"/>
  <c r="I428" i="5" l="1"/>
  <c r="L428" i="5" s="1"/>
  <c r="O428" i="5" s="1"/>
  <c r="M428" i="5" l="1"/>
  <c r="R428" i="5" l="1"/>
  <c r="T428" i="5"/>
  <c r="U428" i="5" s="1"/>
  <c r="F429" i="5"/>
  <c r="H429" i="5" s="1"/>
  <c r="N428" i="5"/>
  <c r="I429" i="5" l="1"/>
  <c r="L429" i="5" s="1"/>
  <c r="O429" i="5" s="1"/>
  <c r="M429" i="5" l="1"/>
  <c r="R429" i="5" l="1"/>
  <c r="T429" i="5"/>
  <c r="U429" i="5" s="1"/>
  <c r="N429" i="5"/>
  <c r="F430" i="5"/>
  <c r="H430" i="5" s="1"/>
  <c r="I430" i="5" l="1"/>
  <c r="L430" i="5" s="1"/>
  <c r="O430" i="5" s="1"/>
  <c r="M430" i="5" l="1"/>
  <c r="R430" i="5" l="1"/>
  <c r="T430" i="5"/>
  <c r="U430" i="5" s="1"/>
  <c r="F431" i="5"/>
  <c r="H431" i="5" s="1"/>
  <c r="N430" i="5"/>
  <c r="I431" i="5" l="1"/>
  <c r="L431" i="5" s="1"/>
  <c r="O431" i="5" s="1"/>
  <c r="M431" i="5" l="1"/>
  <c r="N431" i="5" l="1"/>
  <c r="R431" i="5"/>
  <c r="T431" i="5"/>
  <c r="U431" i="5" s="1"/>
  <c r="F432" i="5"/>
  <c r="H432" i="5" l="1"/>
  <c r="I432" i="5" s="1"/>
  <c r="L432" i="5" s="1"/>
  <c r="O432" i="5" s="1"/>
  <c r="M432" i="5" l="1"/>
  <c r="N432" i="5" s="1"/>
  <c r="F433" i="5" l="1"/>
  <c r="H433" i="5" s="1"/>
  <c r="I433" i="5" s="1"/>
  <c r="L433" i="5" s="1"/>
  <c r="O433" i="5" s="1"/>
  <c r="R432" i="5"/>
  <c r="T432" i="5"/>
  <c r="U432" i="5" s="1"/>
  <c r="M433" i="5" l="1"/>
  <c r="R433" i="5" l="1"/>
  <c r="T433" i="5"/>
  <c r="U433" i="5" s="1"/>
  <c r="F434" i="5"/>
  <c r="H434" i="5" s="1"/>
  <c r="N433" i="5"/>
  <c r="I434" i="5" l="1"/>
  <c r="L434" i="5" s="1"/>
  <c r="O434" i="5" s="1"/>
  <c r="M434" i="5" l="1"/>
  <c r="R434" i="5" l="1"/>
  <c r="T434" i="5"/>
  <c r="U434" i="5" s="1"/>
  <c r="F435" i="5"/>
  <c r="H435" i="5" s="1"/>
  <c r="N434" i="5"/>
  <c r="I435" i="5" l="1"/>
  <c r="L435" i="5" s="1"/>
  <c r="O435" i="5" s="1"/>
  <c r="M435" i="5" l="1"/>
  <c r="R435" i="5" l="1"/>
  <c r="T435" i="5"/>
  <c r="U435" i="5" s="1"/>
  <c r="F436" i="5"/>
  <c r="H436" i="5" s="1"/>
  <c r="N435" i="5"/>
  <c r="I436" i="5" l="1"/>
  <c r="L436" i="5" s="1"/>
  <c r="O436" i="5" s="1"/>
  <c r="M436" i="5" l="1"/>
  <c r="R436" i="5" l="1"/>
  <c r="T436" i="5"/>
  <c r="U436" i="5" s="1"/>
  <c r="N436" i="5"/>
  <c r="F437" i="5"/>
  <c r="H437" i="5" s="1"/>
  <c r="I437" i="5" l="1"/>
  <c r="L437" i="5" s="1"/>
  <c r="O437" i="5" s="1"/>
  <c r="M437" i="5" l="1"/>
  <c r="R437" i="5" l="1"/>
  <c r="T437" i="5"/>
  <c r="U437" i="5" s="1"/>
  <c r="F438" i="5"/>
  <c r="H438" i="5" s="1"/>
  <c r="N437" i="5"/>
  <c r="I438" i="5" l="1"/>
  <c r="L438" i="5" s="1"/>
  <c r="O438" i="5" s="1"/>
  <c r="M438" i="5" l="1"/>
  <c r="R438" i="5" l="1"/>
  <c r="T438" i="5"/>
  <c r="U438" i="5" s="1"/>
  <c r="N438" i="5"/>
  <c r="F439" i="5"/>
  <c r="H439" i="5" s="1"/>
  <c r="I439" i="5" l="1"/>
  <c r="L439" i="5" s="1"/>
  <c r="O439" i="5" s="1"/>
  <c r="M439" i="5" l="1"/>
  <c r="R439" i="5" l="1"/>
  <c r="T439" i="5"/>
  <c r="U439" i="5" s="1"/>
  <c r="N439" i="5"/>
  <c r="F440" i="5"/>
  <c r="H440" i="5" s="1"/>
  <c r="I440" i="5" l="1"/>
  <c r="L440" i="5" s="1"/>
  <c r="O440" i="5" s="1"/>
  <c r="M440" i="5" l="1"/>
  <c r="R440" i="5" l="1"/>
  <c r="T440" i="5"/>
  <c r="U440" i="5" s="1"/>
  <c r="N440" i="5"/>
  <c r="F441" i="5"/>
  <c r="H441" i="5" s="1"/>
  <c r="I441" i="5" l="1"/>
  <c r="L441" i="5" s="1"/>
  <c r="O441" i="5" s="1"/>
  <c r="M441" i="5" l="1"/>
  <c r="R441" i="5" l="1"/>
  <c r="T441" i="5"/>
  <c r="U441" i="5" s="1"/>
  <c r="N441" i="5"/>
  <c r="F442" i="5"/>
  <c r="H442" i="5" s="1"/>
  <c r="I442" i="5" l="1"/>
  <c r="L442" i="5" s="1"/>
  <c r="O442" i="5" s="1"/>
  <c r="M442" i="5" l="1"/>
  <c r="R442" i="5" l="1"/>
  <c r="T442" i="5"/>
  <c r="U442" i="5" s="1"/>
  <c r="F443" i="5"/>
  <c r="H443" i="5" s="1"/>
  <c r="N442" i="5"/>
  <c r="I443" i="5" l="1"/>
  <c r="L443" i="5" s="1"/>
  <c r="O443" i="5" s="1"/>
  <c r="M443" i="5" l="1"/>
  <c r="R443" i="5" l="1"/>
  <c r="T443" i="5"/>
  <c r="U443" i="5" s="1"/>
  <c r="F444" i="5"/>
  <c r="H444" i="5" s="1"/>
  <c r="N443" i="5"/>
  <c r="I444" i="5" l="1"/>
  <c r="L444" i="5" s="1"/>
  <c r="O444" i="5" s="1"/>
  <c r="M444" i="5" l="1"/>
  <c r="R444" i="5" l="1"/>
  <c r="T444" i="5"/>
  <c r="U444" i="5" s="1"/>
  <c r="N444" i="5"/>
  <c r="F445" i="5"/>
  <c r="H445" i="5" s="1"/>
  <c r="I445" i="5" l="1"/>
  <c r="L445" i="5" s="1"/>
  <c r="O445" i="5" s="1"/>
  <c r="M445" i="5" l="1"/>
  <c r="R445" i="5" l="1"/>
  <c r="T445" i="5"/>
  <c r="U445" i="5" s="1"/>
  <c r="F446" i="5"/>
  <c r="H446" i="5" s="1"/>
  <c r="N445" i="5"/>
  <c r="I446" i="5" l="1"/>
  <c r="L446" i="5" s="1"/>
  <c r="O446" i="5" s="1"/>
  <c r="M446" i="5" l="1"/>
  <c r="R446" i="5" l="1"/>
  <c r="T446" i="5"/>
  <c r="U446" i="5" s="1"/>
  <c r="N446" i="5"/>
  <c r="F447" i="5"/>
  <c r="H447" i="5" s="1"/>
  <c r="I447" i="5" l="1"/>
  <c r="L447" i="5" s="1"/>
  <c r="O447" i="5" s="1"/>
  <c r="M447" i="5" l="1"/>
  <c r="R447" i="5" l="1"/>
  <c r="T447" i="5"/>
  <c r="U447" i="5" s="1"/>
  <c r="N447" i="5"/>
  <c r="F448" i="5"/>
  <c r="H448" i="5" s="1"/>
  <c r="I448" i="5" l="1"/>
  <c r="L448" i="5" s="1"/>
  <c r="O448" i="5" s="1"/>
  <c r="M448" i="5" l="1"/>
  <c r="R448" i="5" l="1"/>
  <c r="T448" i="5"/>
  <c r="U448" i="5" s="1"/>
  <c r="N448" i="5"/>
  <c r="F449" i="5"/>
  <c r="H449" i="5" s="1"/>
  <c r="I449" i="5" l="1"/>
  <c r="L449" i="5" s="1"/>
  <c r="O449" i="5" s="1"/>
  <c r="M449" i="5" l="1"/>
  <c r="R449" i="5" l="1"/>
  <c r="T449" i="5"/>
  <c r="U449" i="5" s="1"/>
  <c r="N449" i="5"/>
  <c r="F450" i="5"/>
  <c r="H450" i="5" s="1"/>
  <c r="I450" i="5" l="1"/>
  <c r="L450" i="5" s="1"/>
  <c r="O450" i="5" s="1"/>
  <c r="M450" i="5" l="1"/>
  <c r="R450" i="5" l="1"/>
  <c r="T450" i="5"/>
  <c r="U450" i="5" s="1"/>
  <c r="N450" i="5"/>
  <c r="F451" i="5"/>
  <c r="H451" i="5" s="1"/>
  <c r="I451" i="5" l="1"/>
  <c r="L451" i="5" s="1"/>
  <c r="O451" i="5" s="1"/>
  <c r="M451" i="5" l="1"/>
  <c r="R451" i="5" l="1"/>
  <c r="T451" i="5"/>
  <c r="U451" i="5" s="1"/>
  <c r="F452" i="5"/>
  <c r="H452" i="5" s="1"/>
  <c r="N451" i="5"/>
  <c r="I452" i="5" l="1"/>
  <c r="L452" i="5" s="1"/>
  <c r="O452" i="5" s="1"/>
  <c r="M452" i="5" l="1"/>
  <c r="R452" i="5" l="1"/>
  <c r="T452" i="5"/>
  <c r="U452" i="5" s="1"/>
  <c r="F453" i="5"/>
  <c r="H453" i="5" s="1"/>
  <c r="N452" i="5"/>
  <c r="I453" i="5" l="1"/>
  <c r="L453" i="5" s="1"/>
  <c r="O453" i="5" s="1"/>
  <c r="M453" i="5" l="1"/>
  <c r="R453" i="5" l="1"/>
  <c r="T453" i="5"/>
  <c r="U453" i="5" s="1"/>
  <c r="N453" i="5"/>
  <c r="F454" i="5"/>
  <c r="H454" i="5" s="1"/>
  <c r="I454" i="5" l="1"/>
  <c r="L454" i="5" s="1"/>
  <c r="O454" i="5" s="1"/>
  <c r="M454" i="5" l="1"/>
  <c r="R454" i="5" l="1"/>
  <c r="T454" i="5"/>
  <c r="U454" i="5" s="1"/>
  <c r="F455" i="5"/>
  <c r="H455" i="5" s="1"/>
  <c r="N454" i="5"/>
  <c r="I455" i="5" l="1"/>
  <c r="L455" i="5" s="1"/>
  <c r="O455" i="5" s="1"/>
  <c r="M455" i="5" l="1"/>
  <c r="R455" i="5" l="1"/>
  <c r="T455" i="5"/>
  <c r="U455" i="5" s="1"/>
  <c r="N455" i="5"/>
  <c r="F456" i="5"/>
  <c r="H456" i="5" s="1"/>
  <c r="I456" i="5" l="1"/>
  <c r="L456" i="5" s="1"/>
  <c r="O456" i="5" s="1"/>
  <c r="M456" i="5" l="1"/>
  <c r="R456" i="5" l="1"/>
  <c r="T456" i="5"/>
  <c r="U456" i="5" s="1"/>
  <c r="F457" i="5"/>
  <c r="H457" i="5" s="1"/>
  <c r="N456" i="5"/>
  <c r="I457" i="5" l="1"/>
  <c r="L457" i="5" s="1"/>
  <c r="O457" i="5" s="1"/>
  <c r="M457" i="5" l="1"/>
  <c r="R457" i="5" l="1"/>
  <c r="T457" i="5"/>
  <c r="U457" i="5" s="1"/>
  <c r="F458" i="5"/>
  <c r="H458" i="5" s="1"/>
  <c r="N457" i="5"/>
  <c r="I458" i="5" l="1"/>
  <c r="L458" i="5" s="1"/>
  <c r="O458" i="5" s="1"/>
  <c r="M458" i="5" l="1"/>
  <c r="R458" i="5" l="1"/>
  <c r="T458" i="5"/>
  <c r="U458" i="5" s="1"/>
  <c r="F459" i="5"/>
  <c r="H459" i="5" s="1"/>
  <c r="N458" i="5"/>
  <c r="I459" i="5" l="1"/>
  <c r="L459" i="5" s="1"/>
  <c r="O459" i="5" s="1"/>
  <c r="M459" i="5" l="1"/>
  <c r="R459" i="5" l="1"/>
  <c r="T459" i="5"/>
  <c r="U459" i="5" s="1"/>
  <c r="F460" i="5"/>
  <c r="H460" i="5" s="1"/>
  <c r="N459" i="5"/>
  <c r="I460" i="5" l="1"/>
  <c r="L460" i="5" s="1"/>
  <c r="O460" i="5" s="1"/>
  <c r="M460" i="5" l="1"/>
  <c r="R460" i="5" l="1"/>
  <c r="T460" i="5"/>
  <c r="U460" i="5" s="1"/>
  <c r="F461" i="5"/>
  <c r="H461" i="5" s="1"/>
  <c r="N460" i="5"/>
  <c r="I461" i="5" l="1"/>
  <c r="L461" i="5" s="1"/>
  <c r="O461" i="5" s="1"/>
  <c r="M461" i="5" l="1"/>
  <c r="R461" i="5" l="1"/>
  <c r="T461" i="5"/>
  <c r="U461" i="5" s="1"/>
  <c r="F462" i="5"/>
  <c r="H462" i="5" s="1"/>
  <c r="N461" i="5"/>
  <c r="I462" i="5" l="1"/>
  <c r="L462" i="5" s="1"/>
  <c r="O462" i="5" s="1"/>
  <c r="M462" i="5" l="1"/>
  <c r="R462" i="5" l="1"/>
  <c r="T462" i="5"/>
  <c r="U462" i="5" s="1"/>
  <c r="F463" i="5"/>
  <c r="H463" i="5" s="1"/>
  <c r="N462" i="5"/>
  <c r="I463" i="5" l="1"/>
  <c r="L463" i="5" s="1"/>
  <c r="O463" i="5" s="1"/>
  <c r="M463" i="5" l="1"/>
  <c r="R463" i="5" l="1"/>
  <c r="T463" i="5"/>
  <c r="U463" i="5" s="1"/>
  <c r="F464" i="5"/>
  <c r="H464" i="5" s="1"/>
  <c r="N463" i="5"/>
  <c r="I464" i="5" l="1"/>
  <c r="L464" i="5" s="1"/>
  <c r="O464" i="5" s="1"/>
  <c r="M464" i="5" l="1"/>
  <c r="R464" i="5" l="1"/>
  <c r="T464" i="5"/>
  <c r="U464" i="5" s="1"/>
  <c r="F465" i="5"/>
  <c r="H465" i="5" s="1"/>
  <c r="N464" i="5"/>
  <c r="I465" i="5" l="1"/>
  <c r="L465" i="5" s="1"/>
  <c r="O465" i="5" s="1"/>
  <c r="M465" i="5" l="1"/>
  <c r="R465" i="5" l="1"/>
  <c r="T465" i="5"/>
  <c r="U465" i="5" s="1"/>
  <c r="F466" i="5"/>
  <c r="H466" i="5" s="1"/>
  <c r="N465" i="5"/>
  <c r="I466" i="5" l="1"/>
  <c r="L466" i="5" s="1"/>
  <c r="O466" i="5" s="1"/>
  <c r="M466" i="5" l="1"/>
  <c r="R466" i="5" l="1"/>
  <c r="T466" i="5"/>
  <c r="U466" i="5" s="1"/>
  <c r="F467" i="5"/>
  <c r="H467" i="5" s="1"/>
  <c r="N466" i="5"/>
  <c r="I467" i="5" l="1"/>
  <c r="L467" i="5" s="1"/>
  <c r="O467" i="5" s="1"/>
  <c r="M467" i="5" l="1"/>
  <c r="R467" i="5" l="1"/>
  <c r="T467" i="5"/>
  <c r="U467" i="5" s="1"/>
  <c r="F468" i="5"/>
  <c r="H468" i="5" s="1"/>
  <c r="N467" i="5"/>
  <c r="I468" i="5" l="1"/>
  <c r="L468" i="5" s="1"/>
  <c r="O468" i="5" s="1"/>
  <c r="M468" i="5" l="1"/>
  <c r="R468" i="5" l="1"/>
  <c r="T468" i="5"/>
  <c r="U468" i="5" s="1"/>
  <c r="F469" i="5"/>
  <c r="H469" i="5" s="1"/>
  <c r="N468" i="5"/>
  <c r="I469" i="5" l="1"/>
  <c r="L469" i="5" s="1"/>
  <c r="O469" i="5" s="1"/>
  <c r="M469" i="5" l="1"/>
  <c r="R469" i="5" l="1"/>
  <c r="T469" i="5"/>
  <c r="U469" i="5" s="1"/>
  <c r="F470" i="5"/>
  <c r="H470" i="5" s="1"/>
  <c r="N469" i="5"/>
  <c r="I470" i="5" l="1"/>
  <c r="L470" i="5" s="1"/>
  <c r="O470" i="5" s="1"/>
  <c r="M470" i="5" l="1"/>
  <c r="R470" i="5" l="1"/>
  <c r="T470" i="5"/>
  <c r="U470" i="5" s="1"/>
  <c r="F471" i="5"/>
  <c r="H471" i="5" s="1"/>
  <c r="N470" i="5"/>
  <c r="I471" i="5" l="1"/>
  <c r="L471" i="5" s="1"/>
  <c r="O471" i="5" s="1"/>
  <c r="M471" i="5" l="1"/>
  <c r="R471" i="5" l="1"/>
  <c r="T471" i="5"/>
  <c r="U471" i="5" s="1"/>
  <c r="F472" i="5"/>
  <c r="H472" i="5" s="1"/>
  <c r="N471" i="5"/>
  <c r="I472" i="5" l="1"/>
  <c r="L472" i="5" s="1"/>
  <c r="O472" i="5" s="1"/>
  <c r="M472" i="5" l="1"/>
  <c r="R472" i="5" l="1"/>
  <c r="T472" i="5"/>
  <c r="U472" i="5" s="1"/>
  <c r="F473" i="5"/>
  <c r="H473" i="5" s="1"/>
  <c r="N472" i="5"/>
  <c r="I473" i="5" l="1"/>
  <c r="L473" i="5" s="1"/>
  <c r="O473" i="5" s="1"/>
  <c r="M473" i="5" l="1"/>
  <c r="R473" i="5" l="1"/>
  <c r="T473" i="5"/>
  <c r="U473" i="5" s="1"/>
  <c r="F474" i="5"/>
  <c r="H474" i="5" s="1"/>
  <c r="N473" i="5"/>
  <c r="I474" i="5" l="1"/>
  <c r="L474" i="5" s="1"/>
  <c r="O474" i="5" s="1"/>
  <c r="M474" i="5" l="1"/>
  <c r="R474" i="5" l="1"/>
  <c r="T474" i="5"/>
  <c r="U474" i="5" s="1"/>
  <c r="F475" i="5"/>
  <c r="H475" i="5" s="1"/>
  <c r="N474" i="5"/>
  <c r="I475" i="5" l="1"/>
  <c r="L475" i="5" s="1"/>
  <c r="O475" i="5" s="1"/>
  <c r="M475" i="5" l="1"/>
  <c r="R475" i="5" l="1"/>
  <c r="T475" i="5"/>
  <c r="U475" i="5" s="1"/>
  <c r="F476" i="5"/>
  <c r="H476" i="5" s="1"/>
  <c r="N475" i="5"/>
  <c r="I476" i="5" l="1"/>
  <c r="L476" i="5" s="1"/>
  <c r="O476" i="5" s="1"/>
  <c r="M476" i="5" l="1"/>
  <c r="R476" i="5" l="1"/>
  <c r="T476" i="5"/>
  <c r="U476" i="5" s="1"/>
  <c r="F477" i="5"/>
  <c r="H477" i="5" s="1"/>
  <c r="N476" i="5"/>
  <c r="I477" i="5" l="1"/>
  <c r="L477" i="5" s="1"/>
  <c r="O477" i="5" s="1"/>
  <c r="M477" i="5" l="1"/>
  <c r="R477" i="5" l="1"/>
  <c r="T477" i="5"/>
  <c r="U477" i="5" s="1"/>
  <c r="F478" i="5"/>
  <c r="H478" i="5" s="1"/>
  <c r="N477" i="5"/>
  <c r="I478" i="5" l="1"/>
  <c r="L478" i="5" s="1"/>
  <c r="O478" i="5" s="1"/>
  <c r="M478" i="5" l="1"/>
  <c r="R478" i="5" l="1"/>
  <c r="T478" i="5"/>
  <c r="U478" i="5" s="1"/>
  <c r="F479" i="5"/>
  <c r="H479" i="5" s="1"/>
  <c r="N478" i="5"/>
  <c r="I479" i="5" l="1"/>
  <c r="L479" i="5" s="1"/>
  <c r="O479" i="5" s="1"/>
  <c r="M479" i="5" l="1"/>
  <c r="R479" i="5" l="1"/>
  <c r="T479" i="5"/>
  <c r="U479" i="5" s="1"/>
  <c r="F480" i="5"/>
  <c r="H480" i="5" s="1"/>
  <c r="N479" i="5"/>
  <c r="I480" i="5" l="1"/>
  <c r="L480" i="5" s="1"/>
  <c r="O480" i="5" s="1"/>
  <c r="M480" i="5" l="1"/>
  <c r="R480" i="5" l="1"/>
  <c r="T480" i="5"/>
  <c r="U480" i="5" s="1"/>
  <c r="F481" i="5"/>
  <c r="H481" i="5" s="1"/>
  <c r="N480" i="5"/>
  <c r="I481" i="5" l="1"/>
  <c r="L481" i="5" s="1"/>
  <c r="O481" i="5" s="1"/>
  <c r="M481" i="5" l="1"/>
  <c r="R481" i="5" l="1"/>
  <c r="T481" i="5"/>
  <c r="U481" i="5" s="1"/>
  <c r="F482" i="5"/>
  <c r="H482" i="5" s="1"/>
  <c r="N481" i="5"/>
  <c r="I482" i="5" l="1"/>
  <c r="L482" i="5" s="1"/>
  <c r="O482" i="5" s="1"/>
  <c r="M482" i="5" l="1"/>
  <c r="R482" i="5" l="1"/>
  <c r="T482" i="5"/>
  <c r="U482" i="5" s="1"/>
  <c r="F483" i="5"/>
  <c r="H483" i="5" s="1"/>
  <c r="N482" i="5"/>
  <c r="I483" i="5" l="1"/>
  <c r="L483" i="5" s="1"/>
  <c r="O483" i="5" s="1"/>
  <c r="M483" i="5" l="1"/>
  <c r="R483" i="5" l="1"/>
  <c r="T483" i="5"/>
  <c r="U483" i="5" s="1"/>
  <c r="F484" i="5"/>
  <c r="H484" i="5" s="1"/>
  <c r="N483" i="5"/>
  <c r="I484" i="5" l="1"/>
  <c r="L484" i="5" s="1"/>
  <c r="O484" i="5" s="1"/>
  <c r="M484" i="5" l="1"/>
  <c r="R484" i="5" l="1"/>
  <c r="T484" i="5"/>
  <c r="U484" i="5" s="1"/>
  <c r="F485" i="5"/>
  <c r="H485" i="5" s="1"/>
  <c r="N484" i="5"/>
  <c r="I485" i="5" l="1"/>
  <c r="L485" i="5" s="1"/>
  <c r="O485" i="5" s="1"/>
  <c r="M485" i="5" l="1"/>
  <c r="R485" i="5" l="1"/>
  <c r="T485" i="5"/>
  <c r="U485" i="5" s="1"/>
  <c r="F486" i="5"/>
  <c r="H486" i="5" s="1"/>
  <c r="N485" i="5"/>
  <c r="I486" i="5" l="1"/>
  <c r="L486" i="5" s="1"/>
  <c r="O486" i="5" s="1"/>
  <c r="M486" i="5" l="1"/>
  <c r="R486" i="5" l="1"/>
  <c r="T486" i="5"/>
  <c r="U486" i="5" s="1"/>
  <c r="F487" i="5"/>
  <c r="H487" i="5" s="1"/>
  <c r="N486" i="5"/>
  <c r="I487" i="5" l="1"/>
  <c r="L487" i="5" s="1"/>
  <c r="O487" i="5" s="1"/>
  <c r="M487" i="5" l="1"/>
  <c r="R487" i="5" l="1"/>
  <c r="T487" i="5"/>
  <c r="U487" i="5" s="1"/>
  <c r="F488" i="5"/>
  <c r="H488" i="5" s="1"/>
  <c r="N487" i="5"/>
  <c r="I488" i="5" l="1"/>
  <c r="L488" i="5" s="1"/>
  <c r="O488" i="5" s="1"/>
  <c r="M488" i="5" l="1"/>
  <c r="R488" i="5" l="1"/>
  <c r="T488" i="5"/>
  <c r="U488" i="5" s="1"/>
  <c r="F489" i="5"/>
  <c r="H489" i="5" s="1"/>
  <c r="N488" i="5"/>
  <c r="I489" i="5" l="1"/>
  <c r="L489" i="5" s="1"/>
  <c r="O489" i="5" s="1"/>
  <c r="M489" i="5" l="1"/>
  <c r="R489" i="5" l="1"/>
  <c r="T489" i="5"/>
  <c r="U489" i="5" s="1"/>
  <c r="F490" i="5"/>
  <c r="H490" i="5" s="1"/>
  <c r="N489" i="5"/>
  <c r="I490" i="5" l="1"/>
  <c r="L490" i="5" s="1"/>
  <c r="O490" i="5" s="1"/>
  <c r="M490" i="5" l="1"/>
  <c r="R490" i="5" l="1"/>
  <c r="T490" i="5"/>
  <c r="U490" i="5" s="1"/>
  <c r="F491" i="5"/>
  <c r="H491" i="5" s="1"/>
  <c r="N490" i="5"/>
  <c r="I491" i="5" l="1"/>
  <c r="L491" i="5" s="1"/>
  <c r="O491" i="5" s="1"/>
  <c r="M491" i="5" l="1"/>
  <c r="R491" i="5" l="1"/>
  <c r="T491" i="5"/>
  <c r="U491" i="5" s="1"/>
  <c r="F492" i="5"/>
  <c r="H492" i="5" s="1"/>
  <c r="N491" i="5"/>
  <c r="I492" i="5" l="1"/>
  <c r="L492" i="5" s="1"/>
  <c r="O492" i="5" s="1"/>
  <c r="M492" i="5" l="1"/>
  <c r="R492" i="5" l="1"/>
  <c r="T492" i="5"/>
  <c r="U492" i="5" s="1"/>
  <c r="F493" i="5"/>
  <c r="H493" i="5" s="1"/>
  <c r="N492" i="5"/>
  <c r="I493" i="5" l="1"/>
  <c r="L493" i="5" s="1"/>
  <c r="O493" i="5" s="1"/>
  <c r="M493" i="5" l="1"/>
  <c r="R493" i="5" l="1"/>
  <c r="T493" i="5"/>
  <c r="U493" i="5" s="1"/>
  <c r="F494" i="5"/>
  <c r="H494" i="5" s="1"/>
  <c r="N493" i="5"/>
  <c r="I494" i="5" l="1"/>
  <c r="L494" i="5" s="1"/>
  <c r="O494" i="5" s="1"/>
  <c r="M494" i="5" l="1"/>
  <c r="R494" i="5" l="1"/>
  <c r="T494" i="5"/>
  <c r="U494" i="5" s="1"/>
  <c r="F495" i="5"/>
  <c r="H495" i="5" s="1"/>
  <c r="N494" i="5"/>
  <c r="I495" i="5" l="1"/>
  <c r="L495" i="5" s="1"/>
  <c r="O495" i="5" s="1"/>
  <c r="M495" i="5" l="1"/>
  <c r="R495" i="5" l="1"/>
  <c r="T495" i="5"/>
  <c r="U495" i="5" s="1"/>
  <c r="F496" i="5"/>
  <c r="H496" i="5" s="1"/>
  <c r="N495" i="5"/>
  <c r="I496" i="5" l="1"/>
  <c r="L496" i="5" s="1"/>
  <c r="O496" i="5" s="1"/>
  <c r="M496" i="5" l="1"/>
  <c r="R496" i="5" l="1"/>
  <c r="T496" i="5"/>
  <c r="U496" i="5" s="1"/>
  <c r="F497" i="5"/>
  <c r="H497" i="5" s="1"/>
  <c r="N496" i="5"/>
  <c r="I497" i="5" l="1"/>
  <c r="L497" i="5" s="1"/>
  <c r="O497" i="5" s="1"/>
  <c r="M497" i="5" l="1"/>
  <c r="R497" i="5" l="1"/>
  <c r="T497" i="5"/>
  <c r="U497" i="5" s="1"/>
  <c r="F498" i="5"/>
  <c r="H498" i="5" s="1"/>
  <c r="N497" i="5"/>
  <c r="I498" i="5" l="1"/>
  <c r="L498" i="5" s="1"/>
  <c r="O498" i="5" s="1"/>
  <c r="M498" i="5" l="1"/>
  <c r="R498" i="5" l="1"/>
  <c r="T498" i="5"/>
  <c r="U498" i="5" s="1"/>
  <c r="F499" i="5"/>
  <c r="H499" i="5" s="1"/>
  <c r="N498" i="5"/>
  <c r="I499" i="5" l="1"/>
  <c r="L499" i="5" s="1"/>
  <c r="O499" i="5" s="1"/>
  <c r="M499" i="5" l="1"/>
  <c r="R499" i="5" l="1"/>
  <c r="T499" i="5"/>
  <c r="U499" i="5" s="1"/>
  <c r="F500" i="5"/>
  <c r="H500" i="5" s="1"/>
  <c r="N499" i="5"/>
  <c r="I500" i="5" l="1"/>
  <c r="L500" i="5" s="1"/>
  <c r="O500" i="5" s="1"/>
  <c r="M500" i="5" l="1"/>
  <c r="R500" i="5" l="1"/>
  <c r="T500" i="5"/>
  <c r="U500" i="5" s="1"/>
  <c r="F501" i="5"/>
  <c r="H501" i="5" s="1"/>
  <c r="N500" i="5"/>
  <c r="I501" i="5" l="1"/>
  <c r="L501" i="5" s="1"/>
  <c r="O501" i="5" s="1"/>
  <c r="M501" i="5" l="1"/>
  <c r="R501" i="5" l="1"/>
  <c r="T501" i="5"/>
  <c r="U501" i="5" s="1"/>
  <c r="F502" i="5"/>
  <c r="H502" i="5" s="1"/>
  <c r="N501" i="5"/>
  <c r="I502" i="5" l="1"/>
  <c r="L502" i="5" s="1"/>
  <c r="O502" i="5" s="1"/>
  <c r="M502" i="5" l="1"/>
  <c r="R502" i="5" l="1"/>
  <c r="T502" i="5"/>
  <c r="U502" i="5" s="1"/>
  <c r="F503" i="5"/>
  <c r="H503" i="5" s="1"/>
  <c r="N502" i="5"/>
  <c r="I503" i="5" l="1"/>
  <c r="L503" i="5" s="1"/>
  <c r="O503" i="5" s="1"/>
  <c r="M503" i="5" l="1"/>
  <c r="R503" i="5" l="1"/>
  <c r="T503" i="5"/>
  <c r="U503" i="5" s="1"/>
  <c r="F504" i="5"/>
  <c r="H504" i="5" s="1"/>
  <c r="N503" i="5"/>
  <c r="I504" i="5" l="1"/>
  <c r="L504" i="5" s="1"/>
  <c r="O504" i="5" s="1"/>
  <c r="M504" i="5" l="1"/>
  <c r="R504" i="5" l="1"/>
  <c r="T504" i="5"/>
  <c r="U504" i="5" s="1"/>
  <c r="N504" i="5"/>
  <c r="F505" i="5"/>
  <c r="H505" i="5" s="1"/>
  <c r="I505" i="5" l="1"/>
  <c r="L505" i="5" s="1"/>
  <c r="O505" i="5" s="1"/>
  <c r="M505" i="5" l="1"/>
  <c r="R505" i="5" l="1"/>
  <c r="T505" i="5"/>
  <c r="U505" i="5" s="1"/>
  <c r="N505" i="5"/>
  <c r="F506" i="5"/>
  <c r="H506" i="5" s="1"/>
  <c r="I506" i="5" l="1"/>
  <c r="L506" i="5" s="1"/>
  <c r="O506" i="5" s="1"/>
  <c r="M506" i="5" l="1"/>
  <c r="R506" i="5" l="1"/>
  <c r="T506" i="5"/>
  <c r="U506" i="5" s="1"/>
  <c r="N506" i="5"/>
  <c r="F507" i="5"/>
  <c r="H507" i="5" s="1"/>
  <c r="I507" i="5" l="1"/>
  <c r="L507" i="5" s="1"/>
  <c r="O507" i="5" s="1"/>
  <c r="M507" i="5" l="1"/>
  <c r="R507" i="5" l="1"/>
  <c r="T507" i="5"/>
  <c r="U507" i="5" s="1"/>
  <c r="N507" i="5"/>
  <c r="F508" i="5"/>
  <c r="H508" i="5" s="1"/>
  <c r="I508" i="5" l="1"/>
  <c r="L508" i="5" s="1"/>
  <c r="O508" i="5" s="1"/>
  <c r="M508" i="5" l="1"/>
  <c r="R508" i="5" l="1"/>
  <c r="T508" i="5"/>
  <c r="U508" i="5" s="1"/>
  <c r="F509" i="5"/>
  <c r="H509" i="5" s="1"/>
  <c r="N508" i="5"/>
  <c r="I509" i="5" l="1"/>
  <c r="L509" i="5" s="1"/>
  <c r="O509" i="5" s="1"/>
  <c r="M509" i="5" l="1"/>
  <c r="R509" i="5" l="1"/>
  <c r="T509" i="5"/>
  <c r="U509" i="5" s="1"/>
  <c r="F510" i="5"/>
  <c r="H510" i="5" s="1"/>
  <c r="N509" i="5"/>
  <c r="I510" i="5" l="1"/>
  <c r="L510" i="5" s="1"/>
  <c r="O510" i="5" s="1"/>
  <c r="M510" i="5" l="1"/>
  <c r="R510" i="5" l="1"/>
  <c r="T510" i="5"/>
  <c r="U510" i="5" s="1"/>
  <c r="F511" i="5"/>
  <c r="H511" i="5" s="1"/>
  <c r="N510" i="5"/>
  <c r="I511" i="5" l="1"/>
  <c r="L511" i="5" s="1"/>
  <c r="O511" i="5" s="1"/>
  <c r="M511" i="5" l="1"/>
  <c r="R511" i="5" l="1"/>
  <c r="T511" i="5"/>
  <c r="U511" i="5" s="1"/>
  <c r="N511" i="5"/>
  <c r="F512" i="5"/>
  <c r="H512" i="5" s="1"/>
  <c r="I512" i="5" l="1"/>
  <c r="L512" i="5" s="1"/>
  <c r="O512" i="5" s="1"/>
  <c r="M512" i="5" l="1"/>
  <c r="R512" i="5" l="1"/>
  <c r="T512" i="5"/>
  <c r="U512" i="5" s="1"/>
  <c r="F513" i="5"/>
  <c r="H513" i="5" s="1"/>
  <c r="N512" i="5"/>
  <c r="I513" i="5" l="1"/>
  <c r="L513" i="5" s="1"/>
  <c r="O513" i="5" s="1"/>
  <c r="M513" i="5" l="1"/>
  <c r="R513" i="5" l="1"/>
  <c r="T513" i="5"/>
  <c r="U513" i="5" s="1"/>
  <c r="F514" i="5"/>
  <c r="H514" i="5" s="1"/>
  <c r="N513" i="5"/>
  <c r="I514" i="5" l="1"/>
  <c r="L514" i="5" s="1"/>
  <c r="O514" i="5" s="1"/>
  <c r="M514" i="5" l="1"/>
  <c r="R514" i="5" l="1"/>
  <c r="T514" i="5"/>
  <c r="U514" i="5" s="1"/>
  <c r="F515" i="5"/>
  <c r="H515" i="5" s="1"/>
  <c r="N514" i="5"/>
  <c r="I515" i="5" l="1"/>
  <c r="L515" i="5" s="1"/>
  <c r="O515" i="5" s="1"/>
  <c r="M515" i="5" l="1"/>
  <c r="R515" i="5" l="1"/>
  <c r="T515" i="5"/>
  <c r="U515" i="5" s="1"/>
  <c r="N515" i="5"/>
  <c r="F516" i="5"/>
  <c r="H516" i="5" s="1"/>
  <c r="I516" i="5" l="1"/>
  <c r="L516" i="5" s="1"/>
  <c r="O516" i="5" s="1"/>
  <c r="M516" i="5" l="1"/>
  <c r="R516" i="5" l="1"/>
  <c r="T516" i="5"/>
  <c r="U516" i="5" s="1"/>
  <c r="F517" i="5"/>
  <c r="H517" i="5" s="1"/>
  <c r="N516" i="5"/>
  <c r="I517" i="5" l="1"/>
  <c r="L517" i="5" s="1"/>
  <c r="O517" i="5" s="1"/>
  <c r="M517" i="5" l="1"/>
  <c r="R517" i="5" l="1"/>
  <c r="T517" i="5"/>
  <c r="U517" i="5" s="1"/>
  <c r="N517" i="5"/>
  <c r="F518" i="5"/>
  <c r="H518" i="5" s="1"/>
  <c r="I518" i="5" l="1"/>
  <c r="L518" i="5" s="1"/>
  <c r="O518" i="5" s="1"/>
  <c r="M518" i="5" l="1"/>
  <c r="R518" i="5" l="1"/>
  <c r="T518" i="5"/>
  <c r="U518" i="5" s="1"/>
  <c r="F519" i="5"/>
  <c r="H519" i="5" s="1"/>
  <c r="N518" i="5"/>
  <c r="I519" i="5" l="1"/>
  <c r="L519" i="5" s="1"/>
  <c r="O519" i="5" s="1"/>
  <c r="M519" i="5" l="1"/>
  <c r="R519" i="5" l="1"/>
  <c r="T519" i="5"/>
  <c r="U519" i="5" s="1"/>
  <c r="F520" i="5"/>
  <c r="H520" i="5" s="1"/>
  <c r="N519" i="5"/>
  <c r="I520" i="5" l="1"/>
  <c r="L520" i="5" s="1"/>
  <c r="O520" i="5" s="1"/>
  <c r="M520" i="5" l="1"/>
  <c r="R520" i="5" l="1"/>
  <c r="T520" i="5"/>
  <c r="U520" i="5" s="1"/>
  <c r="F521" i="5"/>
  <c r="H521" i="5" s="1"/>
  <c r="N520" i="5"/>
  <c r="I521" i="5" l="1"/>
  <c r="L521" i="5" s="1"/>
  <c r="O521" i="5" s="1"/>
  <c r="M521" i="5" l="1"/>
  <c r="R521" i="5" l="1"/>
  <c r="T521" i="5"/>
  <c r="U521" i="5" s="1"/>
  <c r="F522" i="5"/>
  <c r="H522" i="5" s="1"/>
  <c r="N521" i="5"/>
  <c r="I522" i="5" l="1"/>
  <c r="L522" i="5" s="1"/>
  <c r="O522" i="5" s="1"/>
  <c r="M522" i="5" l="1"/>
  <c r="R522" i="5" l="1"/>
  <c r="T522" i="5"/>
  <c r="U522" i="5" s="1"/>
  <c r="F523" i="5"/>
  <c r="H523" i="5" s="1"/>
  <c r="N522" i="5"/>
  <c r="I523" i="5" l="1"/>
  <c r="L523" i="5" s="1"/>
  <c r="O523" i="5" s="1"/>
  <c r="M523" i="5" l="1"/>
  <c r="R523" i="5" l="1"/>
  <c r="T523" i="5"/>
  <c r="U523" i="5" s="1"/>
  <c r="N523" i="5"/>
  <c r="F524" i="5"/>
  <c r="H524" i="5" s="1"/>
  <c r="I524" i="5" l="1"/>
  <c r="L524" i="5" s="1"/>
  <c r="O524" i="5" s="1"/>
  <c r="M524" i="5" l="1"/>
  <c r="R524" i="5" l="1"/>
  <c r="T524" i="5"/>
  <c r="U524" i="5" s="1"/>
  <c r="N524" i="5"/>
  <c r="F525" i="5"/>
  <c r="H525" i="5" s="1"/>
  <c r="I525" i="5" l="1"/>
  <c r="L525" i="5" s="1"/>
  <c r="O525" i="5" s="1"/>
  <c r="M525" i="5" l="1"/>
  <c r="R525" i="5" l="1"/>
  <c r="T525" i="5"/>
  <c r="U525" i="5" s="1"/>
  <c r="F526" i="5"/>
  <c r="H526" i="5" s="1"/>
  <c r="N525" i="5"/>
  <c r="I526" i="5" l="1"/>
  <c r="L526" i="5" s="1"/>
  <c r="O526" i="5" s="1"/>
  <c r="M526" i="5" l="1"/>
  <c r="R526" i="5" l="1"/>
  <c r="T526" i="5"/>
  <c r="U526" i="5" s="1"/>
  <c r="F527" i="5"/>
  <c r="H527" i="5" s="1"/>
  <c r="N526" i="5"/>
  <c r="I527" i="5" l="1"/>
  <c r="L527" i="5" s="1"/>
  <c r="O527" i="5" s="1"/>
  <c r="M527" i="5" l="1"/>
  <c r="R527" i="5" l="1"/>
  <c r="T527" i="5"/>
  <c r="U527" i="5" s="1"/>
  <c r="N527" i="5"/>
  <c r="F528" i="5"/>
  <c r="H528" i="5" s="1"/>
  <c r="I528" i="5" l="1"/>
  <c r="L528" i="5" s="1"/>
  <c r="O528" i="5" s="1"/>
  <c r="M528" i="5" l="1"/>
  <c r="R528" i="5" l="1"/>
  <c r="T528" i="5"/>
  <c r="U528" i="5" s="1"/>
  <c r="N528" i="5"/>
  <c r="F529" i="5"/>
  <c r="H529" i="5" s="1"/>
  <c r="I529" i="5" l="1"/>
  <c r="L529" i="5" s="1"/>
  <c r="O529" i="5" s="1"/>
  <c r="M529" i="5" l="1"/>
  <c r="R529" i="5" l="1"/>
  <c r="T529" i="5"/>
  <c r="U529" i="5" s="1"/>
  <c r="F530" i="5"/>
  <c r="H530" i="5" s="1"/>
  <c r="N529" i="5"/>
  <c r="I530" i="5" l="1"/>
  <c r="L530" i="5" s="1"/>
  <c r="O530" i="5" s="1"/>
  <c r="M530" i="5" l="1"/>
  <c r="R530" i="5" l="1"/>
  <c r="T530" i="5"/>
  <c r="U530" i="5" s="1"/>
  <c r="F531" i="5"/>
  <c r="H531" i="5" s="1"/>
  <c r="N530" i="5"/>
  <c r="I531" i="5" l="1"/>
  <c r="L531" i="5" s="1"/>
  <c r="O531" i="5" s="1"/>
  <c r="M531" i="5" l="1"/>
  <c r="R531" i="5" l="1"/>
  <c r="T531" i="5"/>
  <c r="U531" i="5" s="1"/>
  <c r="F532" i="5"/>
  <c r="H532" i="5" s="1"/>
  <c r="N531" i="5"/>
  <c r="I532" i="5" l="1"/>
  <c r="L532" i="5" s="1"/>
  <c r="O532" i="5" s="1"/>
  <c r="M532" i="5" l="1"/>
  <c r="R532" i="5" l="1"/>
  <c r="T532" i="5"/>
  <c r="U532" i="5" s="1"/>
  <c r="N532" i="5"/>
  <c r="F533" i="5"/>
  <c r="H533" i="5" s="1"/>
  <c r="I533" i="5" l="1"/>
  <c r="L533" i="5" s="1"/>
  <c r="O533" i="5" s="1"/>
  <c r="M533" i="5" l="1"/>
  <c r="R533" i="5" l="1"/>
  <c r="T533" i="5"/>
  <c r="U533" i="5" s="1"/>
  <c r="F534" i="5"/>
  <c r="H534" i="5" s="1"/>
  <c r="N533" i="5"/>
  <c r="I534" i="5" l="1"/>
  <c r="L534" i="5" s="1"/>
  <c r="O534" i="5" s="1"/>
  <c r="M534" i="5" l="1"/>
  <c r="R534" i="5" l="1"/>
  <c r="T534" i="5"/>
  <c r="U534" i="5" s="1"/>
  <c r="F535" i="5"/>
  <c r="H535" i="5" s="1"/>
  <c r="N534" i="5"/>
  <c r="I535" i="5" l="1"/>
  <c r="L535" i="5" s="1"/>
  <c r="O535" i="5" s="1"/>
  <c r="M535" i="5" l="1"/>
  <c r="R535" i="5" l="1"/>
  <c r="T535" i="5"/>
  <c r="U535" i="5" s="1"/>
  <c r="F536" i="5"/>
  <c r="H536" i="5" s="1"/>
  <c r="N535" i="5"/>
  <c r="I536" i="5" l="1"/>
  <c r="L536" i="5" s="1"/>
  <c r="O536" i="5" s="1"/>
  <c r="M536" i="5" l="1"/>
  <c r="R536" i="5" l="1"/>
  <c r="T536" i="5"/>
  <c r="U536" i="5" s="1"/>
  <c r="F537" i="5"/>
  <c r="H537" i="5" s="1"/>
  <c r="N536" i="5"/>
  <c r="I537" i="5" l="1"/>
  <c r="L537" i="5" s="1"/>
  <c r="O537" i="5" s="1"/>
  <c r="M537" i="5" l="1"/>
  <c r="R537" i="5" l="1"/>
  <c r="T537" i="5"/>
  <c r="U537" i="5" s="1"/>
  <c r="F538" i="5"/>
  <c r="H538" i="5" s="1"/>
  <c r="N537" i="5"/>
  <c r="I538" i="5" l="1"/>
  <c r="L538" i="5" s="1"/>
  <c r="O538" i="5" s="1"/>
  <c r="M538" i="5" l="1"/>
  <c r="R538" i="5" l="1"/>
  <c r="T538" i="5"/>
  <c r="U538" i="5" s="1"/>
  <c r="N538" i="5"/>
  <c r="F539" i="5"/>
  <c r="H539" i="5" s="1"/>
  <c r="I539" i="5" l="1"/>
  <c r="L539" i="5" s="1"/>
  <c r="O539" i="5" s="1"/>
  <c r="M539" i="5" l="1"/>
  <c r="R539" i="5" l="1"/>
  <c r="T539" i="5"/>
  <c r="U539" i="5" s="1"/>
  <c r="N539" i="5"/>
  <c r="F540" i="5"/>
  <c r="H540" i="5" s="1"/>
  <c r="I540" i="5" l="1"/>
  <c r="L540" i="5" s="1"/>
  <c r="O540" i="5" s="1"/>
  <c r="M540" i="5" l="1"/>
  <c r="R540" i="5" l="1"/>
  <c r="T540" i="5"/>
  <c r="U540" i="5" s="1"/>
  <c r="N540" i="5"/>
  <c r="F541" i="5"/>
  <c r="H541" i="5" s="1"/>
  <c r="I541" i="5" l="1"/>
  <c r="L541" i="5" s="1"/>
  <c r="O541" i="5" s="1"/>
  <c r="M541" i="5" l="1"/>
  <c r="R541" i="5" l="1"/>
  <c r="T541" i="5"/>
  <c r="U541" i="5" s="1"/>
  <c r="F542" i="5"/>
  <c r="H542" i="5" s="1"/>
  <c r="N541" i="5"/>
  <c r="I542" i="5" l="1"/>
  <c r="L542" i="5" s="1"/>
  <c r="O542" i="5" s="1"/>
  <c r="M542" i="5" l="1"/>
  <c r="R542" i="5" l="1"/>
  <c r="T542" i="5"/>
  <c r="U542" i="5" s="1"/>
  <c r="N542" i="5"/>
  <c r="F543" i="5"/>
  <c r="H543" i="5" s="1"/>
  <c r="I543" i="5" l="1"/>
  <c r="L543" i="5" s="1"/>
  <c r="O543" i="5" s="1"/>
  <c r="M543" i="5" l="1"/>
  <c r="R543" i="5" l="1"/>
  <c r="T543" i="5"/>
  <c r="U543" i="5" s="1"/>
  <c r="F544" i="5"/>
  <c r="H544" i="5" s="1"/>
  <c r="N543" i="5"/>
  <c r="I544" i="5" l="1"/>
  <c r="L544" i="5" s="1"/>
  <c r="O544" i="5" s="1"/>
  <c r="M544" i="5" l="1"/>
  <c r="R544" i="5" l="1"/>
  <c r="T544" i="5"/>
  <c r="U544" i="5" s="1"/>
  <c r="F545" i="5"/>
  <c r="H545" i="5" s="1"/>
  <c r="N544" i="5"/>
  <c r="I545" i="5" l="1"/>
  <c r="L545" i="5" s="1"/>
  <c r="O545" i="5" s="1"/>
  <c r="M545" i="5" l="1"/>
  <c r="R545" i="5" l="1"/>
  <c r="T545" i="5"/>
  <c r="U545" i="5" s="1"/>
  <c r="N545" i="5"/>
  <c r="F546" i="5"/>
  <c r="H546" i="5" s="1"/>
  <c r="I546" i="5" l="1"/>
  <c r="L546" i="5" s="1"/>
  <c r="O546" i="5" s="1"/>
  <c r="M546" i="5" l="1"/>
  <c r="R546" i="5" l="1"/>
  <c r="T546" i="5"/>
  <c r="U546" i="5" s="1"/>
  <c r="N546" i="5"/>
  <c r="F547" i="5"/>
  <c r="H547" i="5" s="1"/>
  <c r="I547" i="5" l="1"/>
  <c r="L547" i="5" s="1"/>
  <c r="O547" i="5" s="1"/>
  <c r="M547" i="5" l="1"/>
  <c r="R547" i="5" l="1"/>
  <c r="T547" i="5"/>
  <c r="U547" i="5" s="1"/>
  <c r="F548" i="5"/>
  <c r="H548" i="5" s="1"/>
  <c r="N547" i="5"/>
  <c r="I548" i="5" l="1"/>
  <c r="L548" i="5" s="1"/>
  <c r="O548" i="5" s="1"/>
  <c r="M548" i="5" l="1"/>
  <c r="R548" i="5" l="1"/>
  <c r="T548" i="5"/>
  <c r="U548" i="5" s="1"/>
  <c r="N548" i="5"/>
  <c r="F549" i="5"/>
  <c r="H549" i="5" s="1"/>
  <c r="I549" i="5" l="1"/>
  <c r="L549" i="5" s="1"/>
  <c r="O549" i="5" s="1"/>
  <c r="M549" i="5" l="1"/>
  <c r="R549" i="5" l="1"/>
  <c r="T549" i="5"/>
  <c r="U549" i="5" s="1"/>
  <c r="F550" i="5"/>
  <c r="H550" i="5" s="1"/>
  <c r="N549" i="5"/>
  <c r="I550" i="5" l="1"/>
  <c r="L550" i="5" s="1"/>
  <c r="O550" i="5" s="1"/>
  <c r="M550" i="5" l="1"/>
  <c r="R550" i="5" l="1"/>
  <c r="T550" i="5"/>
  <c r="U550" i="5" s="1"/>
  <c r="N550" i="5"/>
  <c r="F551" i="5"/>
  <c r="H551" i="5" s="1"/>
  <c r="I551" i="5" l="1"/>
  <c r="L551" i="5" s="1"/>
  <c r="O551" i="5" s="1"/>
  <c r="M551" i="5" l="1"/>
  <c r="R551" i="5" l="1"/>
  <c r="T551" i="5"/>
  <c r="U551" i="5" s="1"/>
  <c r="N551" i="5"/>
  <c r="F552" i="5"/>
  <c r="H552" i="5" s="1"/>
  <c r="I552" i="5" l="1"/>
  <c r="L552" i="5" s="1"/>
  <c r="O552" i="5" s="1"/>
  <c r="M552" i="5" l="1"/>
  <c r="R552" i="5" l="1"/>
  <c r="T552" i="5"/>
  <c r="U552" i="5" s="1"/>
  <c r="F553" i="5"/>
  <c r="H553" i="5" s="1"/>
  <c r="N552" i="5"/>
  <c r="I553" i="5" l="1"/>
  <c r="L553" i="5" s="1"/>
  <c r="O553" i="5" s="1"/>
  <c r="M553" i="5" l="1"/>
  <c r="R553" i="5" l="1"/>
  <c r="T553" i="5"/>
  <c r="U553" i="5" s="1"/>
  <c r="F554" i="5"/>
  <c r="H554" i="5" s="1"/>
  <c r="N553" i="5"/>
  <c r="I554" i="5" l="1"/>
  <c r="L554" i="5" s="1"/>
  <c r="O554" i="5" s="1"/>
  <c r="M554" i="5" l="1"/>
  <c r="R554" i="5" l="1"/>
  <c r="T554" i="5"/>
  <c r="U554" i="5" s="1"/>
  <c r="N554" i="5"/>
  <c r="F555" i="5"/>
  <c r="H555" i="5" s="1"/>
  <c r="I555" i="5" l="1"/>
  <c r="L555" i="5" s="1"/>
  <c r="O555" i="5" s="1"/>
  <c r="M555" i="5" l="1"/>
  <c r="R555" i="5" l="1"/>
  <c r="T555" i="5"/>
  <c r="U555" i="5" s="1"/>
  <c r="F556" i="5"/>
  <c r="H556" i="5" s="1"/>
  <c r="N555" i="5"/>
  <c r="I556" i="5" l="1"/>
  <c r="L556" i="5" s="1"/>
  <c r="O556" i="5" s="1"/>
  <c r="M556" i="5" l="1"/>
  <c r="R556" i="5" l="1"/>
  <c r="T556" i="5"/>
  <c r="U556" i="5" s="1"/>
  <c r="F557" i="5"/>
  <c r="H557" i="5" s="1"/>
  <c r="N556" i="5"/>
  <c r="I557" i="5" l="1"/>
  <c r="L557" i="5" s="1"/>
  <c r="O557" i="5" s="1"/>
  <c r="M557" i="5" l="1"/>
  <c r="R557" i="5" l="1"/>
  <c r="T557" i="5"/>
  <c r="U557" i="5" s="1"/>
  <c r="N557" i="5"/>
  <c r="F558" i="5"/>
  <c r="H558" i="5" s="1"/>
  <c r="I558" i="5" l="1"/>
  <c r="L558" i="5" s="1"/>
  <c r="O558" i="5" s="1"/>
  <c r="M558" i="5" l="1"/>
  <c r="R558" i="5" l="1"/>
  <c r="T558" i="5"/>
  <c r="U558" i="5" s="1"/>
  <c r="F559" i="5"/>
  <c r="H559" i="5" s="1"/>
  <c r="N558" i="5"/>
  <c r="I559" i="5" l="1"/>
  <c r="L559" i="5" s="1"/>
  <c r="O559" i="5" s="1"/>
  <c r="M559" i="5" l="1"/>
  <c r="R559" i="5" l="1"/>
  <c r="T559" i="5"/>
  <c r="U559" i="5" s="1"/>
  <c r="F560" i="5"/>
  <c r="H560" i="5" s="1"/>
  <c r="N559" i="5"/>
  <c r="I560" i="5" l="1"/>
  <c r="L560" i="5" s="1"/>
  <c r="O560" i="5" s="1"/>
  <c r="M560" i="5" l="1"/>
  <c r="R560" i="5" l="1"/>
  <c r="T560" i="5"/>
  <c r="U560" i="5" s="1"/>
  <c r="F561" i="5"/>
  <c r="H561" i="5" s="1"/>
  <c r="N560" i="5"/>
  <c r="I561" i="5" l="1"/>
  <c r="L561" i="5" s="1"/>
  <c r="O561" i="5" s="1"/>
  <c r="M561" i="5" l="1"/>
  <c r="R561" i="5" l="1"/>
  <c r="T561" i="5"/>
  <c r="U561" i="5" s="1"/>
  <c r="F562" i="5"/>
  <c r="H562" i="5" s="1"/>
  <c r="N561" i="5"/>
  <c r="I562" i="5" l="1"/>
  <c r="L562" i="5" s="1"/>
  <c r="O562" i="5" s="1"/>
  <c r="M562" i="5" l="1"/>
  <c r="R562" i="5" l="1"/>
  <c r="T562" i="5"/>
  <c r="U562" i="5" s="1"/>
  <c r="F563" i="5"/>
  <c r="H563" i="5" s="1"/>
  <c r="N562" i="5"/>
  <c r="I563" i="5" l="1"/>
  <c r="L563" i="5" s="1"/>
  <c r="O563" i="5" s="1"/>
  <c r="M563" i="5" l="1"/>
  <c r="R563" i="5" l="1"/>
  <c r="T563" i="5"/>
  <c r="U563" i="5" s="1"/>
  <c r="N563" i="5"/>
  <c r="F564" i="5"/>
  <c r="H564" i="5" s="1"/>
  <c r="I564" i="5" l="1"/>
  <c r="L564" i="5" s="1"/>
  <c r="O564" i="5" s="1"/>
  <c r="M564" i="5" l="1"/>
  <c r="R564" i="5" l="1"/>
  <c r="T564" i="5"/>
  <c r="U564" i="5" s="1"/>
  <c r="N564" i="5"/>
  <c r="F565" i="5"/>
  <c r="H565" i="5" s="1"/>
  <c r="I565" i="5" l="1"/>
  <c r="L565" i="5" s="1"/>
  <c r="O565" i="5" s="1"/>
  <c r="M565" i="5" l="1"/>
  <c r="R565" i="5" l="1"/>
  <c r="T565" i="5"/>
  <c r="U565" i="5" s="1"/>
  <c r="F566" i="5"/>
  <c r="H566" i="5" s="1"/>
  <c r="N565" i="5"/>
  <c r="I566" i="5" l="1"/>
  <c r="L566" i="5" s="1"/>
  <c r="O566" i="5" s="1"/>
  <c r="M566" i="5" l="1"/>
  <c r="R566" i="5" l="1"/>
  <c r="T566" i="5"/>
  <c r="U566" i="5" s="1"/>
  <c r="F567" i="5"/>
  <c r="H567" i="5" s="1"/>
  <c r="N566" i="5"/>
  <c r="I567" i="5" l="1"/>
  <c r="L567" i="5" s="1"/>
  <c r="O567" i="5" s="1"/>
  <c r="M567" i="5" l="1"/>
  <c r="R567" i="5" l="1"/>
  <c r="T567" i="5"/>
  <c r="U567" i="5" s="1"/>
  <c r="F568" i="5"/>
  <c r="H568" i="5" s="1"/>
  <c r="N567" i="5"/>
  <c r="I568" i="5" l="1"/>
  <c r="L568" i="5" s="1"/>
  <c r="O568" i="5" s="1"/>
  <c r="M568" i="5" l="1"/>
  <c r="R568" i="5" l="1"/>
  <c r="T568" i="5"/>
  <c r="U568" i="5" s="1"/>
  <c r="F569" i="5"/>
  <c r="H569" i="5" s="1"/>
  <c r="N568" i="5"/>
  <c r="I569" i="5" l="1"/>
  <c r="L569" i="5" s="1"/>
  <c r="O569" i="5" s="1"/>
  <c r="M569" i="5" l="1"/>
  <c r="R569" i="5" l="1"/>
  <c r="T569" i="5"/>
  <c r="U569" i="5" s="1"/>
  <c r="F570" i="5"/>
  <c r="H570" i="5" s="1"/>
  <c r="N569" i="5"/>
  <c r="I570" i="5" l="1"/>
  <c r="L570" i="5" s="1"/>
  <c r="O570" i="5" s="1"/>
  <c r="M570" i="5" l="1"/>
  <c r="R570" i="5" l="1"/>
  <c r="T570" i="5"/>
  <c r="U570" i="5" s="1"/>
  <c r="F571" i="5"/>
  <c r="H571" i="5" s="1"/>
  <c r="N570" i="5"/>
  <c r="I571" i="5" l="1"/>
  <c r="L571" i="5" s="1"/>
  <c r="O571" i="5" s="1"/>
  <c r="M571" i="5" l="1"/>
  <c r="R571" i="5" l="1"/>
  <c r="T571" i="5"/>
  <c r="U571" i="5" s="1"/>
  <c r="F572" i="5"/>
  <c r="H572" i="5" s="1"/>
  <c r="N571" i="5"/>
  <c r="I572" i="5" l="1"/>
  <c r="L572" i="5" s="1"/>
  <c r="O572" i="5" s="1"/>
  <c r="M572" i="5" l="1"/>
  <c r="R572" i="5" l="1"/>
  <c r="T572" i="5"/>
  <c r="U572" i="5" s="1"/>
  <c r="N572" i="5"/>
  <c r="F573" i="5"/>
  <c r="H573" i="5" s="1"/>
  <c r="I573" i="5" l="1"/>
  <c r="L573" i="5" s="1"/>
  <c r="O573" i="5" s="1"/>
  <c r="M573" i="5" l="1"/>
  <c r="R573" i="5" l="1"/>
  <c r="T573" i="5"/>
  <c r="U573" i="5" s="1"/>
  <c r="F574" i="5"/>
  <c r="H574" i="5" s="1"/>
  <c r="N573" i="5"/>
  <c r="I574" i="5" l="1"/>
  <c r="L574" i="5" s="1"/>
  <c r="O574" i="5" s="1"/>
  <c r="M574" i="5" l="1"/>
  <c r="R574" i="5" l="1"/>
  <c r="T574" i="5"/>
  <c r="U574" i="5" s="1"/>
  <c r="F575" i="5"/>
  <c r="H575" i="5" s="1"/>
  <c r="N574" i="5"/>
  <c r="I575" i="5" l="1"/>
  <c r="L575" i="5" s="1"/>
  <c r="O575" i="5" s="1"/>
  <c r="M575" i="5" l="1"/>
  <c r="R575" i="5" l="1"/>
  <c r="T575" i="5"/>
  <c r="U575" i="5" s="1"/>
  <c r="F576" i="5"/>
  <c r="H576" i="5" s="1"/>
  <c r="N575" i="5"/>
  <c r="I576" i="5" l="1"/>
  <c r="L576" i="5" s="1"/>
  <c r="O576" i="5" s="1"/>
  <c r="M576" i="5" l="1"/>
  <c r="R576" i="5" l="1"/>
  <c r="T576" i="5"/>
  <c r="U576" i="5" s="1"/>
  <c r="N576" i="5"/>
  <c r="F577" i="5"/>
  <c r="H577" i="5" s="1"/>
  <c r="I577" i="5" l="1"/>
  <c r="L577" i="5" s="1"/>
  <c r="O577" i="5" s="1"/>
  <c r="M577" i="5" l="1"/>
  <c r="R577" i="5" l="1"/>
  <c r="T577" i="5"/>
  <c r="U577" i="5" s="1"/>
  <c r="F578" i="5"/>
  <c r="H578" i="5" s="1"/>
  <c r="N577" i="5"/>
  <c r="I578" i="5" l="1"/>
  <c r="L578" i="5" s="1"/>
  <c r="O578" i="5" s="1"/>
  <c r="M578" i="5" l="1"/>
  <c r="R578" i="5" l="1"/>
  <c r="T578" i="5"/>
  <c r="U578" i="5" s="1"/>
  <c r="F579" i="5"/>
  <c r="H579" i="5" s="1"/>
  <c r="N578" i="5"/>
  <c r="I579" i="5" l="1"/>
  <c r="L579" i="5" s="1"/>
  <c r="O579" i="5" s="1"/>
  <c r="M579" i="5" l="1"/>
  <c r="R579" i="5" l="1"/>
  <c r="T579" i="5"/>
  <c r="U579" i="5" s="1"/>
  <c r="F580" i="5"/>
  <c r="H580" i="5" s="1"/>
  <c r="N579" i="5"/>
  <c r="I580" i="5" l="1"/>
  <c r="L580" i="5" s="1"/>
  <c r="O580" i="5" s="1"/>
  <c r="M580" i="5" l="1"/>
  <c r="R580" i="5" l="1"/>
  <c r="T580" i="5"/>
  <c r="U580" i="5" s="1"/>
  <c r="F581" i="5"/>
  <c r="H581" i="5" s="1"/>
  <c r="N580" i="5"/>
  <c r="I581" i="5" l="1"/>
  <c r="L581" i="5" s="1"/>
  <c r="O581" i="5" s="1"/>
  <c r="M581" i="5" l="1"/>
  <c r="R581" i="5" l="1"/>
  <c r="T581" i="5"/>
  <c r="U581" i="5" s="1"/>
  <c r="F582" i="5"/>
  <c r="H582" i="5" s="1"/>
  <c r="N581" i="5"/>
  <c r="I582" i="5" l="1"/>
  <c r="L582" i="5" s="1"/>
  <c r="O582" i="5" s="1"/>
  <c r="M582" i="5" l="1"/>
  <c r="R582" i="5" l="1"/>
  <c r="T582" i="5"/>
  <c r="U582" i="5" s="1"/>
  <c r="F583" i="5"/>
  <c r="H583" i="5" s="1"/>
  <c r="N582" i="5"/>
  <c r="I583" i="5" l="1"/>
  <c r="L583" i="5" s="1"/>
  <c r="O583" i="5" s="1"/>
  <c r="M583" i="5" l="1"/>
  <c r="R583" i="5" l="1"/>
  <c r="T583" i="5"/>
  <c r="U583" i="5" s="1"/>
  <c r="N583" i="5"/>
  <c r="F584" i="5"/>
  <c r="H584" i="5" s="1"/>
  <c r="I584" i="5" l="1"/>
  <c r="L584" i="5" s="1"/>
  <c r="O584" i="5" s="1"/>
  <c r="M584" i="5" l="1"/>
  <c r="R584" i="5" l="1"/>
  <c r="T584" i="5"/>
  <c r="U584" i="5" s="1"/>
  <c r="N584" i="5"/>
  <c r="F585" i="5"/>
  <c r="H585" i="5" s="1"/>
  <c r="I585" i="5" l="1"/>
  <c r="L585" i="5" s="1"/>
  <c r="O585" i="5" s="1"/>
  <c r="M585" i="5" l="1"/>
  <c r="R585" i="5" l="1"/>
  <c r="T585" i="5"/>
  <c r="U585" i="5" s="1"/>
  <c r="N585" i="5"/>
  <c r="F586" i="5"/>
  <c r="H586" i="5" s="1"/>
  <c r="I586" i="5" l="1"/>
  <c r="L586" i="5" s="1"/>
  <c r="O586" i="5" s="1"/>
  <c r="M586" i="5" l="1"/>
  <c r="R586" i="5" l="1"/>
  <c r="T586" i="5"/>
  <c r="U586" i="5" s="1"/>
  <c r="F587" i="5"/>
  <c r="H587" i="5" s="1"/>
  <c r="N586" i="5"/>
  <c r="I587" i="5" l="1"/>
  <c r="L587" i="5" s="1"/>
  <c r="O587" i="5" s="1"/>
  <c r="M587" i="5" l="1"/>
  <c r="R587" i="5" l="1"/>
  <c r="T587" i="5"/>
  <c r="U587" i="5" s="1"/>
  <c r="F588" i="5"/>
  <c r="H588" i="5" s="1"/>
  <c r="N587" i="5"/>
  <c r="I588" i="5" l="1"/>
  <c r="L588" i="5" s="1"/>
  <c r="O588" i="5" s="1"/>
  <c r="M588" i="5" l="1"/>
  <c r="R588" i="5" l="1"/>
  <c r="T588" i="5"/>
  <c r="U588" i="5" s="1"/>
  <c r="F589" i="5"/>
  <c r="H589" i="5" s="1"/>
  <c r="N588" i="5"/>
  <c r="I589" i="5" l="1"/>
  <c r="L589" i="5" s="1"/>
  <c r="O589" i="5" s="1"/>
  <c r="M589" i="5" l="1"/>
  <c r="R589" i="5" l="1"/>
  <c r="T589" i="5"/>
  <c r="U589" i="5" s="1"/>
  <c r="F590" i="5"/>
  <c r="H590" i="5" s="1"/>
  <c r="N589" i="5"/>
  <c r="I590" i="5" l="1"/>
  <c r="L590" i="5" s="1"/>
  <c r="O590" i="5" s="1"/>
  <c r="M590" i="5" l="1"/>
  <c r="R590" i="5" l="1"/>
  <c r="T590" i="5"/>
  <c r="U590" i="5" s="1"/>
  <c r="N590" i="5"/>
  <c r="F591" i="5"/>
  <c r="H591" i="5" s="1"/>
  <c r="I591" i="5" l="1"/>
  <c r="L591" i="5" s="1"/>
  <c r="O591" i="5" s="1"/>
  <c r="M591" i="5" l="1"/>
  <c r="R591" i="5" l="1"/>
  <c r="T591" i="5"/>
  <c r="U591" i="5" s="1"/>
  <c r="F592" i="5"/>
  <c r="H592" i="5" s="1"/>
  <c r="N591" i="5"/>
  <c r="I592" i="5" l="1"/>
  <c r="L592" i="5" s="1"/>
  <c r="O592" i="5" s="1"/>
  <c r="M592" i="5" l="1"/>
  <c r="R592" i="5" l="1"/>
  <c r="T592" i="5"/>
  <c r="U592" i="5" s="1"/>
  <c r="F593" i="5"/>
  <c r="H593" i="5" s="1"/>
  <c r="N592" i="5"/>
  <c r="I593" i="5" l="1"/>
  <c r="L593" i="5" s="1"/>
  <c r="O593" i="5" s="1"/>
  <c r="M593" i="5" l="1"/>
  <c r="R593" i="5" l="1"/>
  <c r="T593" i="5"/>
  <c r="U593" i="5" s="1"/>
  <c r="F594" i="5"/>
  <c r="H594" i="5" s="1"/>
  <c r="N593" i="5"/>
  <c r="I594" i="5" l="1"/>
  <c r="L594" i="5" s="1"/>
  <c r="O594" i="5" s="1"/>
  <c r="M594" i="5" l="1"/>
  <c r="R594" i="5" l="1"/>
  <c r="T594" i="5"/>
  <c r="U594" i="5" s="1"/>
  <c r="N594" i="5"/>
  <c r="F595" i="5"/>
  <c r="H595" i="5" s="1"/>
  <c r="I595" i="5" l="1"/>
  <c r="L595" i="5" s="1"/>
  <c r="O595" i="5" s="1"/>
  <c r="M595" i="5" l="1"/>
  <c r="R595" i="5" l="1"/>
  <c r="T595" i="5"/>
  <c r="U595" i="5" s="1"/>
  <c r="N595" i="5"/>
  <c r="F596" i="5"/>
  <c r="H596" i="5" s="1"/>
  <c r="I596" i="5" l="1"/>
  <c r="L596" i="5" s="1"/>
  <c r="O596" i="5" s="1"/>
  <c r="M596" i="5" l="1"/>
  <c r="R596" i="5" l="1"/>
  <c r="T596" i="5"/>
  <c r="U596" i="5" s="1"/>
  <c r="F597" i="5"/>
  <c r="H597" i="5" s="1"/>
  <c r="N596" i="5"/>
  <c r="I597" i="5" l="1"/>
  <c r="L597" i="5" s="1"/>
  <c r="O597" i="5" s="1"/>
  <c r="M597" i="5" l="1"/>
  <c r="R597" i="5" l="1"/>
  <c r="T597" i="5"/>
  <c r="U597" i="5" s="1"/>
  <c r="N597" i="5"/>
  <c r="F598" i="5"/>
  <c r="H598" i="5" s="1"/>
  <c r="I598" i="5" l="1"/>
  <c r="L598" i="5" s="1"/>
  <c r="O598" i="5" s="1"/>
  <c r="M598" i="5" l="1"/>
  <c r="R598" i="5" l="1"/>
  <c r="T598" i="5"/>
  <c r="U598" i="5" s="1"/>
  <c r="N598" i="5"/>
  <c r="F599" i="5"/>
  <c r="H599" i="5" s="1"/>
  <c r="I599" i="5" l="1"/>
  <c r="L599" i="5" s="1"/>
  <c r="O599" i="5" s="1"/>
  <c r="M599" i="5" l="1"/>
  <c r="R599" i="5" l="1"/>
  <c r="T599" i="5"/>
  <c r="U599" i="5" s="1"/>
  <c r="F600" i="5"/>
  <c r="H600" i="5" s="1"/>
  <c r="N599" i="5"/>
  <c r="I600" i="5" l="1"/>
  <c r="L600" i="5" s="1"/>
  <c r="O600" i="5" s="1"/>
  <c r="M600" i="5" l="1"/>
  <c r="R600" i="5" l="1"/>
  <c r="T600" i="5"/>
  <c r="U600" i="5" s="1"/>
  <c r="F601" i="5"/>
  <c r="H601" i="5" s="1"/>
  <c r="N600" i="5"/>
  <c r="I601" i="5" l="1"/>
  <c r="L601" i="5" s="1"/>
  <c r="O601" i="5" s="1"/>
  <c r="M601" i="5" l="1"/>
  <c r="R601" i="5" l="1"/>
  <c r="T601" i="5"/>
  <c r="U601" i="5" s="1"/>
  <c r="F602" i="5"/>
  <c r="H602" i="5" s="1"/>
  <c r="N601" i="5"/>
  <c r="I602" i="5" l="1"/>
  <c r="L602" i="5" s="1"/>
  <c r="O602" i="5" s="1"/>
  <c r="M602" i="5" l="1"/>
  <c r="R602" i="5" l="1"/>
  <c r="T602" i="5"/>
  <c r="U602" i="5" s="1"/>
  <c r="F603" i="5"/>
  <c r="H603" i="5" s="1"/>
  <c r="N602" i="5"/>
  <c r="I603" i="5" l="1"/>
  <c r="L603" i="5" s="1"/>
  <c r="O603" i="5" s="1"/>
  <c r="M603" i="5" l="1"/>
  <c r="R603" i="5" l="1"/>
  <c r="T603" i="5"/>
  <c r="U603" i="5" s="1"/>
  <c r="N603" i="5"/>
  <c r="F604" i="5"/>
  <c r="H604" i="5" s="1"/>
  <c r="I604" i="5" l="1"/>
  <c r="L604" i="5" s="1"/>
  <c r="O604" i="5" s="1"/>
  <c r="M604" i="5" l="1"/>
  <c r="R604" i="5" l="1"/>
  <c r="T604" i="5"/>
  <c r="U604" i="5" s="1"/>
  <c r="F605" i="5"/>
  <c r="H605" i="5" s="1"/>
  <c r="N604" i="5"/>
  <c r="I605" i="5" l="1"/>
  <c r="L605" i="5" s="1"/>
  <c r="O605" i="5" s="1"/>
  <c r="M605" i="5" l="1"/>
  <c r="R605" i="5" l="1"/>
  <c r="T605" i="5"/>
  <c r="U605" i="5" s="1"/>
  <c r="F606" i="5"/>
  <c r="H606" i="5" s="1"/>
  <c r="N605" i="5"/>
  <c r="I606" i="5" l="1"/>
  <c r="L606" i="5" s="1"/>
  <c r="O606" i="5" s="1"/>
  <c r="M606" i="5" l="1"/>
  <c r="R606" i="5" l="1"/>
  <c r="T606" i="5"/>
  <c r="U606" i="5" s="1"/>
  <c r="N606" i="5"/>
  <c r="F607" i="5"/>
  <c r="H607" i="5" s="1"/>
  <c r="I607" i="5" l="1"/>
  <c r="L607" i="5" s="1"/>
  <c r="O607" i="5" s="1"/>
  <c r="M607" i="5" l="1"/>
  <c r="R607" i="5" l="1"/>
  <c r="T607" i="5"/>
  <c r="U607" i="5" s="1"/>
  <c r="F608" i="5"/>
  <c r="H608" i="5" s="1"/>
  <c r="N607" i="5"/>
  <c r="I608" i="5" l="1"/>
  <c r="L608" i="5" s="1"/>
  <c r="O608" i="5" s="1"/>
  <c r="M608" i="5" l="1"/>
  <c r="R608" i="5" l="1"/>
  <c r="T608" i="5"/>
  <c r="U608" i="5" s="1"/>
  <c r="N608" i="5"/>
  <c r="F609" i="5"/>
  <c r="H609" i="5" s="1"/>
  <c r="I609" i="5" l="1"/>
  <c r="L609" i="5" s="1"/>
  <c r="O609" i="5" s="1"/>
  <c r="M609" i="5" l="1"/>
  <c r="R609" i="5" l="1"/>
  <c r="T609" i="5"/>
  <c r="U609" i="5" s="1"/>
  <c r="F610" i="5"/>
  <c r="H610" i="5" s="1"/>
  <c r="N609" i="5"/>
  <c r="I610" i="5" l="1"/>
  <c r="L610" i="5" s="1"/>
  <c r="O610" i="5" s="1"/>
  <c r="M610" i="5" l="1"/>
  <c r="R610" i="5" l="1"/>
  <c r="T610" i="5"/>
  <c r="U610" i="5" s="1"/>
  <c r="F611" i="5"/>
  <c r="H611" i="5" s="1"/>
  <c r="N610" i="5"/>
  <c r="I611" i="5" l="1"/>
  <c r="L611" i="5" s="1"/>
  <c r="O611" i="5" s="1"/>
  <c r="M611" i="5" l="1"/>
  <c r="R611" i="5" l="1"/>
  <c r="T611" i="5"/>
  <c r="U611" i="5" s="1"/>
  <c r="F612" i="5"/>
  <c r="H612" i="5" s="1"/>
  <c r="N611" i="5"/>
  <c r="I612" i="5" l="1"/>
  <c r="L612" i="5" s="1"/>
  <c r="O612" i="5" s="1"/>
  <c r="M612" i="5" l="1"/>
  <c r="R612" i="5" l="1"/>
  <c r="T612" i="5"/>
  <c r="U612" i="5" s="1"/>
  <c r="N612" i="5"/>
  <c r="F613" i="5"/>
  <c r="H613" i="5" s="1"/>
  <c r="I613" i="5" l="1"/>
  <c r="L613" i="5" s="1"/>
  <c r="O613" i="5" s="1"/>
  <c r="M613" i="5" l="1"/>
  <c r="R613" i="5" l="1"/>
  <c r="T613" i="5"/>
  <c r="U613" i="5" s="1"/>
  <c r="N613" i="5"/>
  <c r="F614" i="5"/>
  <c r="H614" i="5" s="1"/>
  <c r="I614" i="5" l="1"/>
  <c r="L614" i="5" s="1"/>
  <c r="O614" i="5" s="1"/>
  <c r="M614" i="5" l="1"/>
  <c r="R614" i="5" l="1"/>
  <c r="T614" i="5"/>
  <c r="U614" i="5" s="1"/>
  <c r="F615" i="5"/>
  <c r="H615" i="5" s="1"/>
  <c r="N614" i="5"/>
  <c r="I615" i="5" l="1"/>
  <c r="L615" i="5" s="1"/>
  <c r="O615" i="5" s="1"/>
  <c r="M615" i="5" l="1"/>
  <c r="R615" i="5" l="1"/>
  <c r="T615" i="5"/>
  <c r="U615" i="5" s="1"/>
  <c r="F616" i="5"/>
  <c r="H616" i="5" s="1"/>
  <c r="N615" i="5"/>
  <c r="I616" i="5" l="1"/>
  <c r="L616" i="5" s="1"/>
  <c r="O616" i="5" s="1"/>
  <c r="M616" i="5" l="1"/>
  <c r="R616" i="5" l="1"/>
  <c r="T616" i="5"/>
  <c r="U616" i="5" s="1"/>
  <c r="N616" i="5"/>
  <c r="F617" i="5"/>
  <c r="H617" i="5" s="1"/>
  <c r="I617" i="5" l="1"/>
  <c r="L617" i="5" s="1"/>
  <c r="O617" i="5" s="1"/>
  <c r="M617" i="5" l="1"/>
  <c r="R617" i="5" l="1"/>
  <c r="T617" i="5"/>
  <c r="U617" i="5" s="1"/>
  <c r="N617" i="5"/>
  <c r="F618" i="5"/>
  <c r="H618" i="5" s="1"/>
  <c r="I618" i="5" l="1"/>
  <c r="L618" i="5" s="1"/>
  <c r="O618" i="5" s="1"/>
  <c r="M618" i="5" l="1"/>
  <c r="R618" i="5" l="1"/>
  <c r="T618" i="5"/>
  <c r="U618" i="5" s="1"/>
  <c r="F619" i="5"/>
  <c r="H619" i="5" s="1"/>
  <c r="N618" i="5"/>
  <c r="I619" i="5" l="1"/>
  <c r="L619" i="5" s="1"/>
  <c r="O619" i="5" s="1"/>
  <c r="M619" i="5" l="1"/>
  <c r="R619" i="5" l="1"/>
  <c r="T619" i="5"/>
  <c r="U619" i="5" s="1"/>
  <c r="N619" i="5"/>
  <c r="F620" i="5"/>
  <c r="H620" i="5" s="1"/>
  <c r="I620" i="5" l="1"/>
  <c r="L620" i="5" s="1"/>
  <c r="O620" i="5" s="1"/>
  <c r="M620" i="5" l="1"/>
  <c r="R620" i="5" l="1"/>
  <c r="T620" i="5"/>
  <c r="U620" i="5" s="1"/>
  <c r="F621" i="5"/>
  <c r="H621" i="5" s="1"/>
  <c r="N620" i="5"/>
  <c r="I621" i="5" l="1"/>
  <c r="L621" i="5" s="1"/>
  <c r="O621" i="5" s="1"/>
  <c r="M621" i="5" l="1"/>
  <c r="R621" i="5" l="1"/>
  <c r="T621" i="5"/>
  <c r="U621" i="5" s="1"/>
  <c r="N621" i="5"/>
  <c r="F622" i="5"/>
  <c r="H622" i="5" s="1"/>
  <c r="I622" i="5" l="1"/>
  <c r="L622" i="5" s="1"/>
  <c r="O622" i="5" s="1"/>
  <c r="M622" i="5" l="1"/>
  <c r="R622" i="5" l="1"/>
  <c r="T622" i="5"/>
  <c r="U622" i="5" s="1"/>
  <c r="F623" i="5"/>
  <c r="H623" i="5" s="1"/>
  <c r="N622" i="5"/>
  <c r="I623" i="5" l="1"/>
  <c r="L623" i="5" s="1"/>
  <c r="O623" i="5" s="1"/>
  <c r="M623" i="5" l="1"/>
  <c r="R623" i="5" l="1"/>
  <c r="T623" i="5"/>
  <c r="U623" i="5" s="1"/>
  <c r="N623" i="5"/>
  <c r="F624" i="5"/>
  <c r="H624" i="5" s="1"/>
  <c r="I624" i="5" l="1"/>
  <c r="L624" i="5" s="1"/>
  <c r="O624" i="5" s="1"/>
  <c r="M624" i="5" l="1"/>
  <c r="R624" i="5" l="1"/>
  <c r="T624" i="5"/>
  <c r="U624" i="5" s="1"/>
  <c r="F625" i="5"/>
  <c r="H625" i="5" s="1"/>
  <c r="N624" i="5"/>
  <c r="I625" i="5" l="1"/>
  <c r="L625" i="5" s="1"/>
  <c r="O625" i="5" s="1"/>
  <c r="M625" i="5" l="1"/>
  <c r="R625" i="5" l="1"/>
  <c r="T625" i="5"/>
  <c r="U625" i="5" s="1"/>
  <c r="F626" i="5"/>
  <c r="H626" i="5" s="1"/>
  <c r="N625" i="5"/>
  <c r="I626" i="5" l="1"/>
  <c r="L626" i="5" s="1"/>
  <c r="O626" i="5" s="1"/>
  <c r="M626" i="5" l="1"/>
  <c r="R626" i="5" l="1"/>
  <c r="T626" i="5"/>
  <c r="U626" i="5" s="1"/>
  <c r="F627" i="5"/>
  <c r="H627" i="5" s="1"/>
  <c r="N626" i="5"/>
  <c r="I627" i="5" l="1"/>
  <c r="L627" i="5" s="1"/>
  <c r="O627" i="5" s="1"/>
  <c r="M627" i="5" l="1"/>
  <c r="R627" i="5" l="1"/>
  <c r="T627" i="5"/>
  <c r="U627" i="5" s="1"/>
  <c r="N627" i="5"/>
  <c r="F628" i="5"/>
  <c r="H628" i="5" s="1"/>
  <c r="I628" i="5" l="1"/>
  <c r="L628" i="5" s="1"/>
  <c r="O628" i="5" s="1"/>
  <c r="M628" i="5" l="1"/>
  <c r="R628" i="5" l="1"/>
  <c r="T628" i="5"/>
  <c r="U628" i="5" s="1"/>
  <c r="N628" i="5"/>
  <c r="F629" i="5"/>
  <c r="H629" i="5" s="1"/>
  <c r="I629" i="5" l="1"/>
  <c r="L629" i="5" s="1"/>
  <c r="O629" i="5" s="1"/>
  <c r="M629" i="5" l="1"/>
  <c r="R629" i="5" l="1"/>
  <c r="T629" i="5"/>
  <c r="U629" i="5" s="1"/>
  <c r="N629" i="5"/>
  <c r="F630" i="5"/>
  <c r="H630" i="5" s="1"/>
  <c r="I630" i="5" l="1"/>
  <c r="L630" i="5" s="1"/>
  <c r="O630" i="5" s="1"/>
  <c r="M630" i="5" l="1"/>
  <c r="R630" i="5" l="1"/>
  <c r="T630" i="5"/>
  <c r="U630" i="5" s="1"/>
  <c r="N630" i="5"/>
  <c r="F631" i="5"/>
  <c r="H631" i="5" s="1"/>
  <c r="I631" i="5" l="1"/>
  <c r="L631" i="5" s="1"/>
  <c r="O631" i="5" s="1"/>
  <c r="M631" i="5" l="1"/>
  <c r="R631" i="5" l="1"/>
  <c r="T631" i="5"/>
  <c r="U631" i="5" s="1"/>
  <c r="F632" i="5"/>
  <c r="H632" i="5" s="1"/>
  <c r="N631" i="5"/>
  <c r="I632" i="5" l="1"/>
  <c r="L632" i="5" s="1"/>
  <c r="O632" i="5" s="1"/>
  <c r="M632" i="5" l="1"/>
  <c r="R632" i="5" l="1"/>
  <c r="T632" i="5"/>
  <c r="U632" i="5" s="1"/>
  <c r="N632" i="5"/>
  <c r="F633" i="5"/>
  <c r="H633" i="5" s="1"/>
  <c r="I633" i="5" l="1"/>
  <c r="L633" i="5" s="1"/>
  <c r="O633" i="5" s="1"/>
  <c r="M633" i="5" l="1"/>
  <c r="R633" i="5" l="1"/>
  <c r="T633" i="5"/>
  <c r="U633" i="5" s="1"/>
  <c r="N633" i="5"/>
  <c r="F634" i="5"/>
  <c r="H634" i="5" s="1"/>
  <c r="I634" i="5" l="1"/>
  <c r="L634" i="5" s="1"/>
  <c r="O634" i="5" s="1"/>
  <c r="M634" i="5" l="1"/>
  <c r="R634" i="5" l="1"/>
  <c r="T634" i="5"/>
  <c r="U634" i="5" s="1"/>
  <c r="N634" i="5"/>
  <c r="F635" i="5"/>
  <c r="H635" i="5" s="1"/>
  <c r="I635" i="5" l="1"/>
  <c r="L635" i="5" s="1"/>
  <c r="O635" i="5" s="1"/>
  <c r="M635" i="5" l="1"/>
  <c r="R635" i="5" l="1"/>
  <c r="T635" i="5"/>
  <c r="U635" i="5" s="1"/>
  <c r="N635" i="5"/>
  <c r="F636" i="5"/>
  <c r="H636" i="5" s="1"/>
  <c r="I636" i="5" l="1"/>
  <c r="L636" i="5" s="1"/>
  <c r="O636" i="5" s="1"/>
  <c r="M636" i="5" l="1"/>
  <c r="R636" i="5" l="1"/>
  <c r="T636" i="5"/>
  <c r="U636" i="5" s="1"/>
  <c r="F637" i="5"/>
  <c r="H637" i="5" s="1"/>
  <c r="N636" i="5"/>
  <c r="I637" i="5" l="1"/>
  <c r="L637" i="5" s="1"/>
  <c r="O637" i="5" s="1"/>
  <c r="M637" i="5" l="1"/>
  <c r="R637" i="5" l="1"/>
  <c r="T637" i="5"/>
  <c r="U637" i="5" s="1"/>
  <c r="N637" i="5"/>
  <c r="F638" i="5"/>
  <c r="H638" i="5" s="1"/>
  <c r="I638" i="5" l="1"/>
  <c r="L638" i="5" s="1"/>
  <c r="O638" i="5" s="1"/>
  <c r="M638" i="5" l="1"/>
  <c r="R638" i="5" l="1"/>
  <c r="T638" i="5"/>
  <c r="U638" i="5" s="1"/>
  <c r="F639" i="5"/>
  <c r="H639" i="5" s="1"/>
  <c r="N638" i="5"/>
  <c r="I639" i="5" l="1"/>
  <c r="L639" i="5" s="1"/>
  <c r="O639" i="5" s="1"/>
  <c r="M639" i="5" l="1"/>
  <c r="R639" i="5" l="1"/>
  <c r="T639" i="5"/>
  <c r="U639" i="5" s="1"/>
  <c r="F640" i="5"/>
  <c r="H640" i="5" s="1"/>
  <c r="N639" i="5"/>
  <c r="I640" i="5" l="1"/>
  <c r="L640" i="5" s="1"/>
  <c r="O640" i="5" s="1"/>
  <c r="M640" i="5" l="1"/>
  <c r="R640" i="5" l="1"/>
  <c r="T640" i="5"/>
  <c r="U640" i="5" s="1"/>
  <c r="N640" i="5"/>
  <c r="F641" i="5"/>
  <c r="H641" i="5" s="1"/>
  <c r="I641" i="5" l="1"/>
  <c r="L641" i="5" s="1"/>
  <c r="O641" i="5" s="1"/>
  <c r="M641" i="5" l="1"/>
  <c r="R641" i="5" l="1"/>
  <c r="T641" i="5"/>
  <c r="U641" i="5" s="1"/>
  <c r="F642" i="5"/>
  <c r="H642" i="5" s="1"/>
  <c r="N641" i="5"/>
  <c r="I642" i="5" l="1"/>
  <c r="L642" i="5" s="1"/>
  <c r="O642" i="5" s="1"/>
  <c r="M642" i="5" l="1"/>
  <c r="R642" i="5" l="1"/>
  <c r="T642" i="5"/>
  <c r="U642" i="5" s="1"/>
  <c r="N642" i="5"/>
  <c r="F643" i="5"/>
  <c r="H643" i="5" s="1"/>
  <c r="I643" i="5" l="1"/>
  <c r="L643" i="5" s="1"/>
  <c r="O643" i="5" s="1"/>
  <c r="M643" i="5" l="1"/>
  <c r="R643" i="5" l="1"/>
  <c r="T643" i="5"/>
  <c r="U643" i="5" s="1"/>
  <c r="N643" i="5"/>
  <c r="F644" i="5"/>
  <c r="H644" i="5" s="1"/>
  <c r="I644" i="5" l="1"/>
  <c r="L644" i="5" s="1"/>
  <c r="O644" i="5" s="1"/>
  <c r="M644" i="5" l="1"/>
  <c r="R644" i="5" l="1"/>
  <c r="T644" i="5"/>
  <c r="U644" i="5" s="1"/>
  <c r="N644" i="5"/>
  <c r="F645" i="5"/>
  <c r="H645" i="5" s="1"/>
  <c r="I645" i="5" l="1"/>
  <c r="L645" i="5" s="1"/>
  <c r="O645" i="5" s="1"/>
  <c r="M645" i="5" l="1"/>
  <c r="R645" i="5" l="1"/>
  <c r="T645" i="5"/>
  <c r="U645" i="5" s="1"/>
  <c r="F646" i="5"/>
  <c r="H646" i="5" s="1"/>
  <c r="N645" i="5"/>
  <c r="I646" i="5" l="1"/>
  <c r="L646" i="5" s="1"/>
  <c r="O646" i="5" s="1"/>
  <c r="M646" i="5" l="1"/>
  <c r="R646" i="5" l="1"/>
  <c r="T646" i="5"/>
  <c r="U646" i="5" s="1"/>
  <c r="F647" i="5"/>
  <c r="H647" i="5" s="1"/>
  <c r="N646" i="5"/>
  <c r="I647" i="5" l="1"/>
  <c r="L647" i="5" s="1"/>
  <c r="O647" i="5" s="1"/>
  <c r="M647" i="5" l="1"/>
  <c r="R647" i="5" l="1"/>
  <c r="T647" i="5"/>
  <c r="U647" i="5" s="1"/>
  <c r="F648" i="5"/>
  <c r="H648" i="5" s="1"/>
  <c r="N647" i="5"/>
  <c r="I648" i="5" l="1"/>
  <c r="L648" i="5" s="1"/>
  <c r="O648" i="5" s="1"/>
  <c r="M648" i="5" l="1"/>
  <c r="R648" i="5" l="1"/>
  <c r="T648" i="5"/>
  <c r="U648" i="5" s="1"/>
  <c r="N648" i="5"/>
  <c r="F649" i="5"/>
  <c r="H649" i="5" s="1"/>
  <c r="I649" i="5" l="1"/>
  <c r="L649" i="5" s="1"/>
  <c r="O649" i="5" s="1"/>
  <c r="M649" i="5" l="1"/>
  <c r="R649" i="5" l="1"/>
  <c r="T649" i="5"/>
  <c r="U649" i="5" s="1"/>
  <c r="N649" i="5"/>
  <c r="F650" i="5"/>
  <c r="H650" i="5" s="1"/>
  <c r="I650" i="5" l="1"/>
  <c r="L650" i="5" s="1"/>
  <c r="O650" i="5" s="1"/>
  <c r="M650" i="5" l="1"/>
  <c r="R650" i="5" l="1"/>
  <c r="T650" i="5"/>
  <c r="U650" i="5" s="1"/>
  <c r="N650" i="5"/>
  <c r="F651" i="5"/>
  <c r="H651" i="5" s="1"/>
  <c r="I651" i="5" l="1"/>
  <c r="L651" i="5" s="1"/>
  <c r="O651" i="5" s="1"/>
  <c r="M651" i="5" l="1"/>
  <c r="R651" i="5" l="1"/>
  <c r="T651" i="5"/>
  <c r="U651" i="5" s="1"/>
  <c r="N651" i="5"/>
  <c r="F652" i="5"/>
  <c r="H652" i="5" s="1"/>
  <c r="I652" i="5" l="1"/>
  <c r="L652" i="5" s="1"/>
  <c r="O652" i="5" s="1"/>
  <c r="M652" i="5" l="1"/>
  <c r="R652" i="5" l="1"/>
  <c r="T652" i="5"/>
  <c r="U652" i="5" s="1"/>
  <c r="F653" i="5"/>
  <c r="H653" i="5" s="1"/>
  <c r="N652" i="5"/>
  <c r="I653" i="5" l="1"/>
  <c r="L653" i="5" s="1"/>
  <c r="O653" i="5" s="1"/>
  <c r="M653" i="5" l="1"/>
  <c r="R653" i="5" l="1"/>
  <c r="T653" i="5"/>
  <c r="U653" i="5" s="1"/>
  <c r="F654" i="5"/>
  <c r="H654" i="5" s="1"/>
  <c r="N653" i="5"/>
  <c r="I654" i="5" l="1"/>
  <c r="L654" i="5" s="1"/>
  <c r="O654" i="5" s="1"/>
  <c r="M654" i="5" l="1"/>
  <c r="R654" i="5" l="1"/>
  <c r="T654" i="5"/>
  <c r="U654" i="5" s="1"/>
  <c r="F655" i="5"/>
  <c r="H655" i="5" s="1"/>
  <c r="N654" i="5"/>
  <c r="I655" i="5" l="1"/>
  <c r="L655" i="5" s="1"/>
  <c r="O655" i="5" s="1"/>
  <c r="M655" i="5" l="1"/>
  <c r="R655" i="5" l="1"/>
  <c r="T655" i="5"/>
  <c r="U655" i="5" s="1"/>
  <c r="N655" i="5"/>
  <c r="F656" i="5"/>
  <c r="H656" i="5" s="1"/>
  <c r="I656" i="5" l="1"/>
  <c r="L656" i="5" s="1"/>
  <c r="O656" i="5" s="1"/>
  <c r="M656" i="5" l="1"/>
  <c r="R656" i="5" l="1"/>
  <c r="T656" i="5"/>
  <c r="U656" i="5" s="1"/>
  <c r="N656" i="5"/>
  <c r="F657" i="5"/>
  <c r="H657" i="5" s="1"/>
  <c r="I657" i="5" l="1"/>
  <c r="L657" i="5" s="1"/>
  <c r="O657" i="5" s="1"/>
  <c r="M657" i="5" l="1"/>
  <c r="R657" i="5" l="1"/>
  <c r="T657" i="5"/>
  <c r="U657" i="5" s="1"/>
  <c r="F658" i="5"/>
  <c r="H658" i="5" s="1"/>
  <c r="N657" i="5"/>
  <c r="I658" i="5" l="1"/>
  <c r="L658" i="5" s="1"/>
  <c r="O658" i="5" s="1"/>
  <c r="M658" i="5" l="1"/>
  <c r="R658" i="5" l="1"/>
  <c r="T658" i="5"/>
  <c r="U658" i="5" s="1"/>
  <c r="N658" i="5"/>
  <c r="F659" i="5"/>
  <c r="H659" i="5" s="1"/>
  <c r="I659" i="5" l="1"/>
  <c r="L659" i="5" s="1"/>
  <c r="O659" i="5" s="1"/>
  <c r="M659" i="5" l="1"/>
  <c r="R659" i="5" l="1"/>
  <c r="T659" i="5"/>
  <c r="U659" i="5" s="1"/>
  <c r="F660" i="5"/>
  <c r="H660" i="5" s="1"/>
  <c r="N659" i="5"/>
  <c r="I660" i="5" l="1"/>
  <c r="L660" i="5" s="1"/>
  <c r="O660" i="5" s="1"/>
  <c r="M660" i="5" l="1"/>
  <c r="R660" i="5" l="1"/>
  <c r="T660" i="5"/>
  <c r="U660" i="5" s="1"/>
  <c r="N660" i="5"/>
  <c r="F661" i="5"/>
  <c r="H661" i="5" s="1"/>
  <c r="I661" i="5" l="1"/>
  <c r="L661" i="5" s="1"/>
  <c r="O661" i="5" s="1"/>
  <c r="M661" i="5" l="1"/>
  <c r="R661" i="5" l="1"/>
  <c r="T661" i="5"/>
  <c r="U661" i="5" s="1"/>
  <c r="F662" i="5"/>
  <c r="H662" i="5" s="1"/>
  <c r="N661" i="5"/>
  <c r="I662" i="5" l="1"/>
  <c r="L662" i="5" s="1"/>
  <c r="O662" i="5" s="1"/>
  <c r="M662" i="5" l="1"/>
  <c r="R662" i="5" l="1"/>
  <c r="T662" i="5"/>
  <c r="U662" i="5" s="1"/>
  <c r="F663" i="5"/>
  <c r="H663" i="5" s="1"/>
  <c r="N662" i="5"/>
  <c r="I663" i="5" l="1"/>
  <c r="L663" i="5" s="1"/>
  <c r="O663" i="5" s="1"/>
  <c r="M663" i="5" l="1"/>
  <c r="R663" i="5" l="1"/>
  <c r="T663" i="5"/>
  <c r="U663" i="5" s="1"/>
  <c r="N663" i="5"/>
  <c r="F664" i="5"/>
  <c r="H664" i="5" s="1"/>
  <c r="I664" i="5" l="1"/>
  <c r="L664" i="5" s="1"/>
  <c r="O664" i="5" s="1"/>
  <c r="M664" i="5" l="1"/>
  <c r="R664" i="5" l="1"/>
  <c r="T664" i="5"/>
  <c r="U664" i="5" s="1"/>
  <c r="F665" i="5"/>
  <c r="H665" i="5" s="1"/>
  <c r="N664" i="5"/>
  <c r="I665" i="5" l="1"/>
  <c r="L665" i="5" s="1"/>
  <c r="O665" i="5" s="1"/>
  <c r="M665" i="5" l="1"/>
  <c r="R665" i="5" l="1"/>
  <c r="T665" i="5"/>
  <c r="U665" i="5" s="1"/>
  <c r="N665" i="5"/>
  <c r="F666" i="5"/>
  <c r="H666" i="5" s="1"/>
  <c r="I666" i="5" l="1"/>
  <c r="L666" i="5" s="1"/>
  <c r="O666" i="5" s="1"/>
  <c r="M666" i="5" l="1"/>
  <c r="R666" i="5" l="1"/>
  <c r="T666" i="5"/>
  <c r="U666" i="5" s="1"/>
  <c r="N666" i="5"/>
  <c r="F667" i="5"/>
  <c r="H667" i="5" s="1"/>
  <c r="I667" i="5" l="1"/>
  <c r="L667" i="5" s="1"/>
  <c r="O667" i="5" s="1"/>
  <c r="M667" i="5" l="1"/>
  <c r="R667" i="5" l="1"/>
  <c r="T667" i="5"/>
  <c r="U667" i="5" s="1"/>
  <c r="N667" i="5"/>
  <c r="F668" i="5"/>
  <c r="H668" i="5" s="1"/>
  <c r="I668" i="5" l="1"/>
  <c r="L668" i="5" s="1"/>
  <c r="O668" i="5" s="1"/>
  <c r="M668" i="5" l="1"/>
  <c r="R668" i="5" l="1"/>
  <c r="T668" i="5"/>
  <c r="U668" i="5" s="1"/>
  <c r="N668" i="5"/>
  <c r="F669" i="5"/>
  <c r="H669" i="5" s="1"/>
  <c r="I669" i="5" l="1"/>
  <c r="L669" i="5" s="1"/>
  <c r="O669" i="5" s="1"/>
  <c r="M669" i="5" l="1"/>
  <c r="R669" i="5" l="1"/>
  <c r="T669" i="5"/>
  <c r="U669" i="5" s="1"/>
  <c r="N669" i="5"/>
  <c r="F670" i="5"/>
  <c r="H670" i="5" s="1"/>
  <c r="I670" i="5" l="1"/>
  <c r="L670" i="5" s="1"/>
  <c r="O670" i="5" s="1"/>
  <c r="M670" i="5" l="1"/>
  <c r="R670" i="5" l="1"/>
  <c r="T670" i="5"/>
  <c r="U670" i="5" s="1"/>
  <c r="F671" i="5"/>
  <c r="H671" i="5" s="1"/>
  <c r="N670" i="5"/>
  <c r="I671" i="5" l="1"/>
  <c r="L671" i="5" s="1"/>
  <c r="O671" i="5" s="1"/>
  <c r="M671" i="5" l="1"/>
  <c r="R671" i="5" l="1"/>
  <c r="T671" i="5"/>
  <c r="U671" i="5" s="1"/>
  <c r="N671" i="5"/>
  <c r="F672" i="5"/>
  <c r="H672" i="5" s="1"/>
  <c r="I672" i="5" l="1"/>
  <c r="L672" i="5" s="1"/>
  <c r="O672" i="5" s="1"/>
  <c r="M672" i="5" l="1"/>
  <c r="R672" i="5" l="1"/>
  <c r="T672" i="5"/>
  <c r="U672" i="5" s="1"/>
  <c r="N672" i="5"/>
  <c r="F673" i="5"/>
  <c r="H673" i="5" s="1"/>
  <c r="I673" i="5" l="1"/>
  <c r="L673" i="5" s="1"/>
  <c r="O673" i="5" s="1"/>
  <c r="M673" i="5" l="1"/>
  <c r="R673" i="5" l="1"/>
  <c r="T673" i="5"/>
  <c r="U673" i="5" s="1"/>
  <c r="N673" i="5"/>
  <c r="F674" i="5"/>
  <c r="H674" i="5" s="1"/>
  <c r="I674" i="5" l="1"/>
  <c r="L674" i="5" s="1"/>
  <c r="O674" i="5" s="1"/>
  <c r="M674" i="5" l="1"/>
  <c r="R674" i="5" l="1"/>
  <c r="T674" i="5"/>
  <c r="U674" i="5" s="1"/>
  <c r="N674" i="5"/>
  <c r="F675" i="5"/>
  <c r="H675" i="5" s="1"/>
  <c r="I675" i="5" l="1"/>
  <c r="L675" i="5" s="1"/>
  <c r="O675" i="5" s="1"/>
  <c r="M675" i="5" l="1"/>
  <c r="R675" i="5" l="1"/>
  <c r="T675" i="5"/>
  <c r="U675" i="5" s="1"/>
  <c r="N675" i="5"/>
  <c r="F676" i="5"/>
  <c r="H676" i="5" s="1"/>
  <c r="I676" i="5" l="1"/>
  <c r="L676" i="5" s="1"/>
  <c r="O676" i="5" s="1"/>
  <c r="M676" i="5" l="1"/>
  <c r="R676" i="5" l="1"/>
  <c r="T676" i="5"/>
  <c r="U676" i="5" s="1"/>
  <c r="N676" i="5"/>
  <c r="F677" i="5"/>
  <c r="H677" i="5" s="1"/>
  <c r="I677" i="5" l="1"/>
  <c r="L677" i="5" s="1"/>
  <c r="O677" i="5" s="1"/>
  <c r="M677" i="5" l="1"/>
  <c r="R677" i="5" l="1"/>
  <c r="T677" i="5"/>
  <c r="U677" i="5" s="1"/>
  <c r="N677" i="5"/>
  <c r="F678" i="5"/>
  <c r="H678" i="5" s="1"/>
  <c r="I678" i="5" l="1"/>
  <c r="L678" i="5" s="1"/>
  <c r="O678" i="5" s="1"/>
  <c r="M678" i="5" l="1"/>
  <c r="R678" i="5" l="1"/>
  <c r="T678" i="5"/>
  <c r="U678" i="5" s="1"/>
  <c r="N678" i="5"/>
  <c r="F679" i="5"/>
  <c r="H679" i="5" s="1"/>
  <c r="I679" i="5" l="1"/>
  <c r="L679" i="5" s="1"/>
  <c r="O679" i="5" s="1"/>
  <c r="M679" i="5" l="1"/>
  <c r="R679" i="5" l="1"/>
  <c r="T679" i="5"/>
  <c r="U679" i="5" s="1"/>
  <c r="N679" i="5"/>
  <c r="F680" i="5"/>
  <c r="H680" i="5" s="1"/>
  <c r="I680" i="5" l="1"/>
  <c r="L680" i="5" s="1"/>
  <c r="O680" i="5" s="1"/>
  <c r="M680" i="5" l="1"/>
  <c r="R680" i="5" l="1"/>
  <c r="T680" i="5"/>
  <c r="U680" i="5" s="1"/>
  <c r="F681" i="5"/>
  <c r="H681" i="5" s="1"/>
  <c r="N680" i="5"/>
  <c r="I681" i="5" l="1"/>
  <c r="L681" i="5" s="1"/>
  <c r="O681" i="5" s="1"/>
  <c r="M681" i="5" l="1"/>
  <c r="R681" i="5" l="1"/>
  <c r="T681" i="5"/>
  <c r="U681" i="5" s="1"/>
  <c r="N681" i="5"/>
  <c r="F682" i="5"/>
  <c r="H682" i="5" s="1"/>
  <c r="I682" i="5" l="1"/>
  <c r="L682" i="5" s="1"/>
  <c r="O682" i="5" s="1"/>
  <c r="M682" i="5" l="1"/>
  <c r="R682" i="5" l="1"/>
  <c r="T682" i="5"/>
  <c r="U682" i="5" s="1"/>
  <c r="N682" i="5"/>
  <c r="F683" i="5"/>
  <c r="H683" i="5" s="1"/>
  <c r="I683" i="5" l="1"/>
  <c r="L683" i="5" s="1"/>
  <c r="O683" i="5" s="1"/>
  <c r="M683" i="5" l="1"/>
  <c r="R683" i="5" l="1"/>
  <c r="T683" i="5"/>
  <c r="U683" i="5" s="1"/>
  <c r="N683" i="5"/>
  <c r="F684" i="5"/>
  <c r="H684" i="5" s="1"/>
  <c r="I684" i="5" l="1"/>
  <c r="L684" i="5" s="1"/>
  <c r="O684" i="5" s="1"/>
  <c r="M684" i="5" l="1"/>
  <c r="R684" i="5" l="1"/>
  <c r="T684" i="5"/>
  <c r="U684" i="5" s="1"/>
  <c r="N684" i="5"/>
  <c r="F685" i="5"/>
  <c r="H685" i="5" s="1"/>
  <c r="I685" i="5" l="1"/>
  <c r="L685" i="5" s="1"/>
  <c r="O685" i="5" s="1"/>
  <c r="M685" i="5" l="1"/>
  <c r="R685" i="5" l="1"/>
  <c r="T685" i="5"/>
  <c r="U685" i="5" s="1"/>
  <c r="N685" i="5"/>
  <c r="F686" i="5"/>
  <c r="H686" i="5" s="1"/>
  <c r="I686" i="5" l="1"/>
  <c r="L686" i="5" s="1"/>
  <c r="O686" i="5" s="1"/>
  <c r="M686" i="5" l="1"/>
  <c r="R686" i="5" l="1"/>
  <c r="T686" i="5"/>
  <c r="U686" i="5" s="1"/>
  <c r="N686" i="5"/>
  <c r="F687" i="5"/>
  <c r="H687" i="5" s="1"/>
  <c r="I687" i="5" l="1"/>
  <c r="L687" i="5" s="1"/>
  <c r="O687" i="5" s="1"/>
  <c r="M687" i="5" l="1"/>
  <c r="R687" i="5" l="1"/>
  <c r="T687" i="5"/>
  <c r="U687" i="5" s="1"/>
  <c r="N687" i="5"/>
  <c r="F688" i="5"/>
  <c r="H688" i="5" s="1"/>
  <c r="I688" i="5" l="1"/>
  <c r="L688" i="5" s="1"/>
  <c r="O688" i="5" s="1"/>
  <c r="M688" i="5" l="1"/>
  <c r="R688" i="5" l="1"/>
  <c r="T688" i="5"/>
  <c r="U688" i="5" s="1"/>
  <c r="N688" i="5"/>
  <c r="F689" i="5"/>
  <c r="H689" i="5" s="1"/>
  <c r="I689" i="5" l="1"/>
  <c r="L689" i="5" s="1"/>
  <c r="O689" i="5" s="1"/>
  <c r="M689" i="5" l="1"/>
  <c r="R689" i="5" l="1"/>
  <c r="T689" i="5"/>
  <c r="U689" i="5" s="1"/>
  <c r="N689" i="5"/>
  <c r="F690" i="5"/>
  <c r="H690" i="5" s="1"/>
  <c r="I690" i="5" l="1"/>
  <c r="L690" i="5" s="1"/>
  <c r="O690" i="5" s="1"/>
  <c r="M690" i="5" l="1"/>
  <c r="R690" i="5" l="1"/>
  <c r="T690" i="5"/>
  <c r="U690" i="5" s="1"/>
  <c r="N690" i="5"/>
  <c r="F691" i="5"/>
  <c r="H691" i="5" s="1"/>
  <c r="I691" i="5" l="1"/>
  <c r="L691" i="5" s="1"/>
  <c r="O691" i="5" s="1"/>
  <c r="M691" i="5" l="1"/>
  <c r="R691" i="5" l="1"/>
  <c r="T691" i="5"/>
  <c r="U691" i="5" s="1"/>
  <c r="N691" i="5"/>
  <c r="F692" i="5"/>
  <c r="H692" i="5" s="1"/>
  <c r="I692" i="5" l="1"/>
  <c r="L692" i="5" s="1"/>
  <c r="O692" i="5" s="1"/>
  <c r="M692" i="5" l="1"/>
  <c r="R692" i="5" l="1"/>
  <c r="T692" i="5"/>
  <c r="U692" i="5" s="1"/>
  <c r="F693" i="5"/>
  <c r="H693" i="5" s="1"/>
  <c r="N692" i="5"/>
  <c r="I693" i="5" l="1"/>
  <c r="L693" i="5" s="1"/>
  <c r="O693" i="5" s="1"/>
  <c r="M693" i="5" l="1"/>
  <c r="R693" i="5" l="1"/>
  <c r="T693" i="5"/>
  <c r="U693" i="5" s="1"/>
  <c r="N693" i="5"/>
  <c r="F694" i="5"/>
  <c r="H694" i="5" s="1"/>
  <c r="I694" i="5" l="1"/>
  <c r="L694" i="5" s="1"/>
  <c r="O694" i="5" s="1"/>
  <c r="M694" i="5" l="1"/>
  <c r="R694" i="5" l="1"/>
  <c r="T694" i="5"/>
  <c r="U694" i="5" s="1"/>
  <c r="F695" i="5"/>
  <c r="H695" i="5" s="1"/>
  <c r="N694" i="5"/>
  <c r="I695" i="5" l="1"/>
  <c r="L695" i="5" s="1"/>
  <c r="O695" i="5" s="1"/>
  <c r="M695" i="5" l="1"/>
  <c r="R695" i="5" l="1"/>
  <c r="T695" i="5"/>
  <c r="U695" i="5" s="1"/>
  <c r="N695" i="5"/>
  <c r="F696" i="5"/>
  <c r="H696" i="5" s="1"/>
  <c r="I696" i="5" l="1"/>
  <c r="L696" i="5" s="1"/>
  <c r="O696" i="5" s="1"/>
  <c r="M696" i="5" l="1"/>
  <c r="R696" i="5" l="1"/>
  <c r="T696" i="5"/>
  <c r="U696" i="5" s="1"/>
  <c r="N696" i="5"/>
  <c r="F697" i="5"/>
  <c r="H697" i="5" s="1"/>
  <c r="I697" i="5" l="1"/>
  <c r="L697" i="5" s="1"/>
  <c r="O697" i="5" s="1"/>
  <c r="M697" i="5" l="1"/>
  <c r="R697" i="5" l="1"/>
  <c r="T697" i="5"/>
  <c r="U697" i="5" s="1"/>
  <c r="F698" i="5"/>
  <c r="H698" i="5" s="1"/>
  <c r="N697" i="5"/>
  <c r="I698" i="5" l="1"/>
  <c r="L698" i="5" s="1"/>
  <c r="O698" i="5" s="1"/>
  <c r="M698" i="5" l="1"/>
  <c r="R698" i="5" l="1"/>
  <c r="T698" i="5"/>
  <c r="U698" i="5" s="1"/>
  <c r="F699" i="5"/>
  <c r="H699" i="5" s="1"/>
  <c r="N698" i="5"/>
  <c r="I699" i="5" l="1"/>
  <c r="L699" i="5" s="1"/>
  <c r="O699" i="5" s="1"/>
  <c r="M699" i="5" l="1"/>
  <c r="R699" i="5" l="1"/>
  <c r="T699" i="5"/>
  <c r="U699" i="5" s="1"/>
  <c r="N699" i="5"/>
  <c r="F700" i="5"/>
  <c r="H700" i="5" s="1"/>
  <c r="I700" i="5" l="1"/>
  <c r="L700" i="5" s="1"/>
  <c r="O700" i="5" s="1"/>
  <c r="M700" i="5" l="1"/>
  <c r="R700" i="5" l="1"/>
  <c r="T700" i="5"/>
  <c r="U700" i="5" s="1"/>
  <c r="N700" i="5"/>
  <c r="F701" i="5"/>
  <c r="H701" i="5" s="1"/>
  <c r="I701" i="5" l="1"/>
  <c r="L701" i="5" s="1"/>
  <c r="O701" i="5" s="1"/>
  <c r="M701" i="5" l="1"/>
  <c r="R701" i="5" l="1"/>
  <c r="T701" i="5"/>
  <c r="U701" i="5" s="1"/>
  <c r="N701" i="5"/>
  <c r="F702" i="5"/>
  <c r="H702" i="5" s="1"/>
  <c r="I702" i="5" l="1"/>
  <c r="L702" i="5" s="1"/>
  <c r="O702" i="5" s="1"/>
  <c r="M702" i="5" l="1"/>
  <c r="R702" i="5" l="1"/>
  <c r="T702" i="5"/>
  <c r="U702" i="5" s="1"/>
  <c r="N702" i="5"/>
  <c r="F703" i="5"/>
  <c r="H703" i="5" s="1"/>
  <c r="I703" i="5" l="1"/>
  <c r="L703" i="5" s="1"/>
  <c r="O703" i="5" s="1"/>
  <c r="M703" i="5" l="1"/>
  <c r="R703" i="5" l="1"/>
  <c r="T703" i="5"/>
  <c r="U703" i="5" s="1"/>
  <c r="N703" i="5"/>
  <c r="F704" i="5"/>
  <c r="H704" i="5" s="1"/>
  <c r="I704" i="5" l="1"/>
  <c r="L704" i="5" s="1"/>
  <c r="O704" i="5" s="1"/>
  <c r="M704" i="5" l="1"/>
  <c r="R704" i="5" l="1"/>
  <c r="T704" i="5"/>
  <c r="U704" i="5" s="1"/>
  <c r="N704" i="5"/>
  <c r="F705" i="5"/>
  <c r="H705" i="5" s="1"/>
  <c r="I705" i="5" l="1"/>
  <c r="L705" i="5" s="1"/>
  <c r="O705" i="5" s="1"/>
  <c r="M705" i="5" l="1"/>
  <c r="R705" i="5" l="1"/>
  <c r="T705" i="5"/>
  <c r="U705" i="5" s="1"/>
  <c r="N705" i="5"/>
  <c r="F706" i="5"/>
  <c r="H706" i="5" s="1"/>
  <c r="I706" i="5" l="1"/>
  <c r="L706" i="5" s="1"/>
  <c r="O706" i="5" s="1"/>
  <c r="M706" i="5" l="1"/>
  <c r="R706" i="5" l="1"/>
  <c r="T706" i="5"/>
  <c r="U706" i="5" s="1"/>
  <c r="N706" i="5"/>
  <c r="F707" i="5"/>
  <c r="H707" i="5" s="1"/>
  <c r="I707" i="5" l="1"/>
  <c r="L707" i="5" s="1"/>
  <c r="O707" i="5" s="1"/>
  <c r="M707" i="5" l="1"/>
  <c r="R707" i="5" l="1"/>
  <c r="T707" i="5"/>
  <c r="U707" i="5" s="1"/>
  <c r="N707" i="5"/>
  <c r="F708" i="5"/>
  <c r="H708" i="5" s="1"/>
  <c r="I708" i="5" l="1"/>
  <c r="L708" i="5" s="1"/>
  <c r="O708" i="5" s="1"/>
  <c r="M708" i="5" l="1"/>
  <c r="R708" i="5" l="1"/>
  <c r="T708" i="5"/>
  <c r="U708" i="5" s="1"/>
  <c r="N708" i="5"/>
  <c r="F709" i="5"/>
  <c r="H709" i="5" s="1"/>
  <c r="I709" i="5" l="1"/>
  <c r="L709" i="5" s="1"/>
  <c r="O709" i="5" s="1"/>
  <c r="M709" i="5" l="1"/>
  <c r="R709" i="5" l="1"/>
  <c r="T709" i="5"/>
  <c r="U709" i="5" s="1"/>
  <c r="N709" i="5"/>
  <c r="F710" i="5"/>
  <c r="H710" i="5" s="1"/>
  <c r="I710" i="5" l="1"/>
  <c r="L710" i="5" s="1"/>
  <c r="O710" i="5" s="1"/>
  <c r="M710" i="5" l="1"/>
  <c r="R710" i="5" l="1"/>
  <c r="T710" i="5"/>
  <c r="U710" i="5" s="1"/>
  <c r="F711" i="5"/>
  <c r="H711" i="5" s="1"/>
  <c r="N710" i="5"/>
  <c r="I711" i="5" l="1"/>
  <c r="L711" i="5" s="1"/>
  <c r="O711" i="5" s="1"/>
  <c r="M711" i="5" l="1"/>
  <c r="R711" i="5" l="1"/>
  <c r="T711" i="5"/>
  <c r="U711" i="5" s="1"/>
  <c r="N711" i="5"/>
  <c r="F712" i="5"/>
  <c r="H712" i="5" s="1"/>
  <c r="I712" i="5" l="1"/>
  <c r="L712" i="5" s="1"/>
  <c r="O712" i="5" s="1"/>
  <c r="M712" i="5" l="1"/>
  <c r="R712" i="5" l="1"/>
  <c r="T712" i="5"/>
  <c r="U712" i="5" s="1"/>
  <c r="F713" i="5"/>
  <c r="H713" i="5" s="1"/>
  <c r="N712" i="5"/>
  <c r="I713" i="5" l="1"/>
  <c r="L713" i="5" s="1"/>
  <c r="O713" i="5" s="1"/>
  <c r="M713" i="5" l="1"/>
  <c r="R713" i="5" l="1"/>
  <c r="T713" i="5"/>
  <c r="U713" i="5" s="1"/>
  <c r="N713" i="5"/>
  <c r="F714" i="5"/>
  <c r="H714" i="5" s="1"/>
  <c r="I714" i="5" l="1"/>
  <c r="L714" i="5" s="1"/>
  <c r="O714" i="5" s="1"/>
  <c r="M714" i="5" l="1"/>
  <c r="R714" i="5" l="1"/>
  <c r="T714" i="5"/>
  <c r="U714" i="5" s="1"/>
  <c r="N714" i="5"/>
  <c r="F715" i="5"/>
  <c r="H715" i="5" s="1"/>
  <c r="I715" i="5" l="1"/>
  <c r="L715" i="5" s="1"/>
  <c r="O715" i="5" s="1"/>
  <c r="M715" i="5" l="1"/>
  <c r="R715" i="5" l="1"/>
  <c r="T715" i="5"/>
  <c r="U715" i="5" s="1"/>
  <c r="F716" i="5"/>
  <c r="H716" i="5" s="1"/>
  <c r="N715" i="5"/>
  <c r="I716" i="5" l="1"/>
  <c r="L716" i="5" s="1"/>
  <c r="O716" i="5" s="1"/>
  <c r="M716" i="5" l="1"/>
  <c r="R716" i="5" l="1"/>
  <c r="T716" i="5"/>
  <c r="U716" i="5" s="1"/>
  <c r="N716" i="5"/>
  <c r="F717" i="5"/>
  <c r="H717" i="5" s="1"/>
  <c r="I717" i="5" l="1"/>
  <c r="L717" i="5" s="1"/>
  <c r="O717" i="5" s="1"/>
  <c r="M717" i="5" l="1"/>
  <c r="R717" i="5" l="1"/>
  <c r="T717" i="5"/>
  <c r="U717" i="5" s="1"/>
  <c r="N717" i="5"/>
  <c r="F718" i="5"/>
  <c r="H718" i="5" s="1"/>
  <c r="I718" i="5" l="1"/>
  <c r="L718" i="5" s="1"/>
  <c r="O718" i="5" s="1"/>
  <c r="M718" i="5" l="1"/>
  <c r="R718" i="5" l="1"/>
  <c r="T718" i="5"/>
  <c r="U718" i="5" s="1"/>
  <c r="F719" i="5"/>
  <c r="H719" i="5" s="1"/>
  <c r="N718" i="5"/>
  <c r="I719" i="5" l="1"/>
  <c r="L719" i="5" s="1"/>
  <c r="O719" i="5" s="1"/>
  <c r="M719" i="5" l="1"/>
  <c r="R719" i="5" l="1"/>
  <c r="T719" i="5"/>
  <c r="U719" i="5" s="1"/>
  <c r="N719" i="5"/>
  <c r="F720" i="5"/>
  <c r="H720" i="5" s="1"/>
  <c r="I720" i="5" l="1"/>
  <c r="L720" i="5" s="1"/>
  <c r="O720" i="5" s="1"/>
  <c r="M720" i="5" l="1"/>
  <c r="R720" i="5" l="1"/>
  <c r="T720" i="5"/>
  <c r="U720" i="5" s="1"/>
  <c r="N720" i="5"/>
  <c r="F721" i="5"/>
  <c r="H721" i="5" s="1"/>
  <c r="I721" i="5" l="1"/>
  <c r="L721" i="5" s="1"/>
  <c r="O721" i="5" s="1"/>
  <c r="M721" i="5" l="1"/>
  <c r="R721" i="5" l="1"/>
  <c r="T721" i="5"/>
  <c r="U721" i="5" s="1"/>
  <c r="N721" i="5"/>
  <c r="F722" i="5"/>
  <c r="H722" i="5" s="1"/>
  <c r="I722" i="5" l="1"/>
  <c r="L722" i="5" s="1"/>
  <c r="O722" i="5" s="1"/>
  <c r="M722" i="5" l="1"/>
  <c r="R722" i="5" l="1"/>
  <c r="T722" i="5"/>
  <c r="U722" i="5" s="1"/>
  <c r="F723" i="5"/>
  <c r="H723" i="5" s="1"/>
  <c r="N722" i="5"/>
  <c r="I723" i="5" l="1"/>
  <c r="L723" i="5" s="1"/>
  <c r="O723" i="5" s="1"/>
  <c r="M723" i="5" l="1"/>
  <c r="R723" i="5" l="1"/>
  <c r="T723" i="5"/>
  <c r="U723" i="5" s="1"/>
  <c r="F724" i="5"/>
  <c r="H724" i="5" s="1"/>
  <c r="N723" i="5"/>
  <c r="I724" i="5" l="1"/>
  <c r="L724" i="5" s="1"/>
  <c r="O724" i="5" s="1"/>
  <c r="M724" i="5" l="1"/>
  <c r="R724" i="5" l="1"/>
  <c r="T724" i="5"/>
  <c r="U724" i="5" s="1"/>
  <c r="F725" i="5"/>
  <c r="H725" i="5" s="1"/>
  <c r="N724" i="5"/>
  <c r="I725" i="5" l="1"/>
  <c r="L725" i="5" s="1"/>
  <c r="O725" i="5" s="1"/>
  <c r="M725" i="5" l="1"/>
  <c r="R725" i="5" l="1"/>
  <c r="T725" i="5"/>
  <c r="U725" i="5" s="1"/>
  <c r="N725" i="5"/>
  <c r="F726" i="5"/>
  <c r="H726" i="5" s="1"/>
  <c r="I726" i="5" l="1"/>
  <c r="L726" i="5" s="1"/>
  <c r="O726" i="5" s="1"/>
  <c r="M726" i="5" l="1"/>
  <c r="R726" i="5" l="1"/>
  <c r="T726" i="5"/>
  <c r="U726" i="5" s="1"/>
  <c r="F727" i="5"/>
  <c r="H727" i="5" s="1"/>
  <c r="N726" i="5"/>
  <c r="I727" i="5" l="1"/>
  <c r="L727" i="5" s="1"/>
  <c r="O727" i="5" s="1"/>
  <c r="M727" i="5" l="1"/>
  <c r="R727" i="5" l="1"/>
  <c r="T727" i="5"/>
  <c r="U727" i="5" s="1"/>
  <c r="F728" i="5"/>
  <c r="H728" i="5" s="1"/>
  <c r="N727" i="5"/>
  <c r="I728" i="5" l="1"/>
  <c r="L728" i="5" s="1"/>
  <c r="O728" i="5" s="1"/>
  <c r="M728" i="5" l="1"/>
  <c r="R728" i="5" l="1"/>
  <c r="T728" i="5"/>
  <c r="U728" i="5" s="1"/>
  <c r="F729" i="5"/>
  <c r="H729" i="5" s="1"/>
  <c r="N728" i="5"/>
  <c r="I729" i="5" l="1"/>
  <c r="L729" i="5" s="1"/>
  <c r="O729" i="5" s="1"/>
  <c r="M729" i="5" l="1"/>
  <c r="R729" i="5" l="1"/>
  <c r="T729" i="5"/>
  <c r="U729" i="5" s="1"/>
  <c r="N729" i="5"/>
  <c r="F730" i="5"/>
  <c r="H730" i="5" s="1"/>
  <c r="I730" i="5" l="1"/>
  <c r="L730" i="5" s="1"/>
  <c r="O730" i="5" s="1"/>
  <c r="M730" i="5" l="1"/>
  <c r="R730" i="5" l="1"/>
  <c r="T730" i="5"/>
  <c r="U730" i="5" s="1"/>
  <c r="N730" i="5"/>
  <c r="F731" i="5"/>
  <c r="H731" i="5" s="1"/>
  <c r="I731" i="5" l="1"/>
  <c r="L731" i="5" s="1"/>
  <c r="O731" i="5" s="1"/>
  <c r="M731" i="5" l="1"/>
  <c r="R731" i="5" l="1"/>
  <c r="T731" i="5"/>
  <c r="U731" i="5" s="1"/>
  <c r="N731" i="5"/>
  <c r="F732" i="5"/>
  <c r="H732" i="5" s="1"/>
  <c r="I732" i="5" l="1"/>
  <c r="L732" i="5" s="1"/>
  <c r="O732" i="5" s="1"/>
  <c r="M732" i="5" l="1"/>
  <c r="R732" i="5" l="1"/>
  <c r="T732" i="5"/>
  <c r="U732" i="5" s="1"/>
  <c r="N732" i="5"/>
  <c r="F733" i="5"/>
  <c r="H733" i="5" s="1"/>
  <c r="I733" i="5" l="1"/>
  <c r="L733" i="5" s="1"/>
  <c r="O733" i="5" s="1"/>
  <c r="M733" i="5" l="1"/>
  <c r="R733" i="5" l="1"/>
  <c r="T733" i="5"/>
  <c r="U733" i="5" s="1"/>
  <c r="N733" i="5"/>
  <c r="F734" i="5"/>
  <c r="H734" i="5" s="1"/>
  <c r="I734" i="5" l="1"/>
  <c r="L734" i="5" s="1"/>
  <c r="O734" i="5" s="1"/>
  <c r="M734" i="5" l="1"/>
  <c r="R734" i="5" l="1"/>
  <c r="T734" i="5"/>
  <c r="U734" i="5" s="1"/>
  <c r="N734" i="5"/>
  <c r="F735" i="5"/>
  <c r="H735" i="5" s="1"/>
  <c r="I735" i="5" l="1"/>
  <c r="L735" i="5" s="1"/>
  <c r="O735" i="5" s="1"/>
  <c r="M735" i="5" l="1"/>
  <c r="R735" i="5" l="1"/>
  <c r="T735" i="5"/>
  <c r="U735" i="5" s="1"/>
  <c r="N735" i="5"/>
  <c r="F736" i="5"/>
  <c r="H736" i="5" s="1"/>
  <c r="I736" i="5" l="1"/>
  <c r="L736" i="5" s="1"/>
  <c r="O736" i="5" s="1"/>
  <c r="M736" i="5" l="1"/>
  <c r="R736" i="5" l="1"/>
  <c r="T736" i="5"/>
  <c r="U736" i="5" s="1"/>
  <c r="N736" i="5"/>
  <c r="F737" i="5"/>
  <c r="H737" i="5" s="1"/>
  <c r="I737" i="5" l="1"/>
  <c r="L737" i="5" s="1"/>
  <c r="O737" i="5" s="1"/>
  <c r="M737" i="5" l="1"/>
  <c r="R737" i="5" l="1"/>
  <c r="T737" i="5"/>
  <c r="U737" i="5" s="1"/>
  <c r="F738" i="5"/>
  <c r="H738" i="5" s="1"/>
  <c r="N737" i="5"/>
  <c r="I738" i="5" l="1"/>
  <c r="L738" i="5" s="1"/>
  <c r="O738" i="5" s="1"/>
  <c r="M738" i="5" l="1"/>
  <c r="R738" i="5" l="1"/>
  <c r="T738" i="5"/>
  <c r="U738" i="5" s="1"/>
  <c r="N738" i="5"/>
  <c r="F739" i="5"/>
  <c r="H739" i="5" s="1"/>
  <c r="I739" i="5" l="1"/>
  <c r="L739" i="5" s="1"/>
  <c r="O739" i="5" s="1"/>
  <c r="M739" i="5" l="1"/>
  <c r="R739" i="5" l="1"/>
  <c r="T739" i="5"/>
  <c r="U739" i="5" s="1"/>
  <c r="N739" i="5"/>
  <c r="F740" i="5"/>
  <c r="H740" i="5" s="1"/>
  <c r="I740" i="5" l="1"/>
  <c r="L740" i="5" s="1"/>
  <c r="O740" i="5" s="1"/>
  <c r="M740" i="5" l="1"/>
  <c r="R740" i="5" l="1"/>
  <c r="T740" i="5"/>
  <c r="U740" i="5" s="1"/>
  <c r="N740" i="5"/>
  <c r="F741" i="5"/>
  <c r="H741" i="5" s="1"/>
  <c r="I741" i="5" l="1"/>
  <c r="L741" i="5" s="1"/>
  <c r="O741" i="5" s="1"/>
  <c r="M741" i="5" l="1"/>
  <c r="R741" i="5" l="1"/>
  <c r="T741" i="5"/>
  <c r="U741" i="5" s="1"/>
  <c r="N741" i="5"/>
  <c r="F742" i="5"/>
  <c r="H742" i="5" s="1"/>
  <c r="I742" i="5" l="1"/>
  <c r="L742" i="5" s="1"/>
  <c r="O742" i="5" s="1"/>
  <c r="M742" i="5" l="1"/>
  <c r="R742" i="5" l="1"/>
  <c r="T742" i="5"/>
  <c r="U742" i="5" s="1"/>
  <c r="F743" i="5"/>
  <c r="H743" i="5" s="1"/>
  <c r="N742" i="5"/>
  <c r="I743" i="5" l="1"/>
  <c r="L743" i="5" s="1"/>
  <c r="O743" i="5" s="1"/>
  <c r="M743" i="5" l="1"/>
  <c r="R743" i="5" l="1"/>
  <c r="T743" i="5"/>
  <c r="U743" i="5" s="1"/>
  <c r="F744" i="5"/>
  <c r="H744" i="5" s="1"/>
  <c r="N743" i="5"/>
  <c r="I744" i="5" l="1"/>
  <c r="L744" i="5" s="1"/>
  <c r="O744" i="5" s="1"/>
  <c r="M744" i="5" l="1"/>
  <c r="R744" i="5" l="1"/>
  <c r="T744" i="5"/>
  <c r="U744" i="5" s="1"/>
  <c r="F745" i="5"/>
  <c r="H745" i="5" s="1"/>
  <c r="N744" i="5"/>
  <c r="I745" i="5" l="1"/>
  <c r="L745" i="5" s="1"/>
  <c r="O745" i="5" s="1"/>
  <c r="M745" i="5" l="1"/>
  <c r="R745" i="5" l="1"/>
  <c r="T745" i="5"/>
  <c r="U745" i="5" s="1"/>
  <c r="N745" i="5"/>
  <c r="F746" i="5"/>
  <c r="H746" i="5" s="1"/>
  <c r="I746" i="5" l="1"/>
  <c r="L746" i="5" s="1"/>
  <c r="O746" i="5" s="1"/>
  <c r="M746" i="5" l="1"/>
  <c r="R746" i="5" l="1"/>
  <c r="T746" i="5"/>
  <c r="U746" i="5" s="1"/>
  <c r="F747" i="5"/>
  <c r="H747" i="5" s="1"/>
  <c r="N746" i="5"/>
  <c r="I747" i="5" l="1"/>
  <c r="L747" i="5" s="1"/>
  <c r="O747" i="5" s="1"/>
  <c r="M747" i="5" l="1"/>
  <c r="R747" i="5" l="1"/>
  <c r="T747" i="5"/>
  <c r="U747" i="5" s="1"/>
  <c r="N747" i="5"/>
  <c r="F748" i="5"/>
  <c r="H748" i="5" s="1"/>
  <c r="I748" i="5" l="1"/>
  <c r="L748" i="5" s="1"/>
  <c r="O748" i="5" s="1"/>
  <c r="M748" i="5" l="1"/>
  <c r="R748" i="5" l="1"/>
  <c r="T748" i="5"/>
  <c r="U748" i="5" s="1"/>
  <c r="N748" i="5"/>
  <c r="F749" i="5"/>
  <c r="H749" i="5" s="1"/>
  <c r="I749" i="5" l="1"/>
  <c r="L749" i="5" s="1"/>
  <c r="O749" i="5" s="1"/>
  <c r="M749" i="5" l="1"/>
  <c r="R749" i="5" l="1"/>
  <c r="T749" i="5"/>
  <c r="U749" i="5" s="1"/>
  <c r="N749" i="5"/>
  <c r="F750" i="5"/>
  <c r="H750" i="5" s="1"/>
  <c r="I750" i="5" l="1"/>
  <c r="L750" i="5" s="1"/>
  <c r="O750" i="5" s="1"/>
  <c r="M750" i="5" l="1"/>
  <c r="R750" i="5" l="1"/>
  <c r="T750" i="5"/>
  <c r="U750" i="5" s="1"/>
  <c r="N750" i="5"/>
  <c r="F751" i="5"/>
  <c r="H751" i="5" s="1"/>
  <c r="I751" i="5" l="1"/>
  <c r="L751" i="5" s="1"/>
  <c r="O751" i="5" s="1"/>
  <c r="M751" i="5" l="1"/>
  <c r="R751" i="5" l="1"/>
  <c r="T751" i="5"/>
  <c r="U751" i="5" s="1"/>
  <c r="N751" i="5"/>
  <c r="F752" i="5"/>
  <c r="H752" i="5" s="1"/>
  <c r="I752" i="5" l="1"/>
  <c r="L752" i="5" s="1"/>
  <c r="O752" i="5" s="1"/>
  <c r="M752" i="5" l="1"/>
  <c r="R752" i="5" l="1"/>
  <c r="T752" i="5"/>
  <c r="U752" i="5" s="1"/>
  <c r="F753" i="5"/>
  <c r="H753" i="5" s="1"/>
  <c r="N752" i="5"/>
  <c r="I753" i="5" l="1"/>
  <c r="L753" i="5" s="1"/>
  <c r="O753" i="5" s="1"/>
  <c r="M753" i="5" l="1"/>
  <c r="R753" i="5" l="1"/>
  <c r="T753" i="5"/>
  <c r="U753" i="5" s="1"/>
  <c r="N753" i="5"/>
  <c r="F754" i="5"/>
  <c r="H754" i="5" s="1"/>
  <c r="I754" i="5" l="1"/>
  <c r="L754" i="5" s="1"/>
  <c r="O754" i="5" s="1"/>
  <c r="M754" i="5" l="1"/>
  <c r="R754" i="5" l="1"/>
  <c r="T754" i="5"/>
  <c r="U754" i="5" s="1"/>
  <c r="N754" i="5"/>
  <c r="F755" i="5"/>
  <c r="H755" i="5" s="1"/>
  <c r="I755" i="5" l="1"/>
  <c r="L755" i="5" s="1"/>
  <c r="O755" i="5" s="1"/>
  <c r="M755" i="5" l="1"/>
  <c r="R755" i="5" l="1"/>
  <c r="T755" i="5"/>
  <c r="U755" i="5" s="1"/>
  <c r="F756" i="5"/>
  <c r="H756" i="5" s="1"/>
  <c r="N755" i="5"/>
  <c r="I756" i="5" l="1"/>
  <c r="L756" i="5" s="1"/>
  <c r="O756" i="5" s="1"/>
  <c r="M756" i="5" l="1"/>
  <c r="R756" i="5" l="1"/>
  <c r="T756" i="5"/>
  <c r="U756" i="5" s="1"/>
  <c r="F757" i="5"/>
  <c r="H757" i="5" s="1"/>
  <c r="N756" i="5"/>
  <c r="I757" i="5" l="1"/>
  <c r="L757" i="5" s="1"/>
  <c r="O757" i="5" s="1"/>
  <c r="M757" i="5" l="1"/>
  <c r="R757" i="5" l="1"/>
  <c r="T757" i="5"/>
  <c r="U757" i="5" s="1"/>
  <c r="N757" i="5"/>
  <c r="F758" i="5"/>
  <c r="H758" i="5" s="1"/>
  <c r="I758" i="5" l="1"/>
  <c r="L758" i="5" s="1"/>
  <c r="O758" i="5" s="1"/>
  <c r="M758" i="5" l="1"/>
  <c r="R758" i="5" l="1"/>
  <c r="T758" i="5"/>
  <c r="U758" i="5" s="1"/>
  <c r="F759" i="5"/>
  <c r="H759" i="5" s="1"/>
  <c r="N758" i="5"/>
  <c r="I759" i="5" l="1"/>
  <c r="L759" i="5" s="1"/>
  <c r="O759" i="5" s="1"/>
  <c r="M759" i="5" l="1"/>
  <c r="R759" i="5" l="1"/>
  <c r="T759" i="5"/>
  <c r="U759" i="5" s="1"/>
  <c r="F760" i="5"/>
  <c r="H760" i="5" s="1"/>
  <c r="N759" i="5"/>
  <c r="I760" i="5" l="1"/>
  <c r="L760" i="5" s="1"/>
  <c r="O760" i="5" s="1"/>
  <c r="M760" i="5" l="1"/>
  <c r="R760" i="5" l="1"/>
  <c r="T760" i="5"/>
  <c r="U760" i="5" s="1"/>
  <c r="F761" i="5"/>
  <c r="H761" i="5" s="1"/>
  <c r="N760" i="5"/>
  <c r="I761" i="5" l="1"/>
  <c r="L761" i="5" s="1"/>
  <c r="O761" i="5" s="1"/>
  <c r="M761" i="5" l="1"/>
  <c r="R761" i="5" l="1"/>
  <c r="T761" i="5"/>
  <c r="U761" i="5" s="1"/>
  <c r="F762" i="5"/>
  <c r="H762" i="5" s="1"/>
  <c r="N761" i="5"/>
  <c r="I762" i="5" l="1"/>
  <c r="L762" i="5" s="1"/>
  <c r="O762" i="5" s="1"/>
  <c r="M762" i="5" l="1"/>
  <c r="R762" i="5" l="1"/>
  <c r="T762" i="5"/>
  <c r="U762" i="5" s="1"/>
  <c r="F763" i="5"/>
  <c r="H763" i="5" s="1"/>
  <c r="N762" i="5"/>
  <c r="I763" i="5" l="1"/>
  <c r="L763" i="5" s="1"/>
  <c r="O763" i="5" s="1"/>
  <c r="M763" i="5" l="1"/>
  <c r="R763" i="5" l="1"/>
  <c r="T763" i="5"/>
  <c r="U763" i="5" s="1"/>
  <c r="N763" i="5"/>
  <c r="F764" i="5"/>
  <c r="H764" i="5" s="1"/>
  <c r="I764" i="5" l="1"/>
  <c r="L764" i="5" s="1"/>
  <c r="O764" i="5" s="1"/>
  <c r="M764" i="5" l="1"/>
  <c r="R764" i="5" l="1"/>
  <c r="T764" i="5"/>
  <c r="U764" i="5" s="1"/>
  <c r="F765" i="5"/>
  <c r="H765" i="5" s="1"/>
  <c r="N764" i="5"/>
  <c r="I765" i="5" l="1"/>
  <c r="L765" i="5" s="1"/>
  <c r="O765" i="5" s="1"/>
  <c r="M765" i="5" l="1"/>
  <c r="R765" i="5" l="1"/>
  <c r="T765" i="5"/>
  <c r="U765" i="5" s="1"/>
  <c r="N765" i="5"/>
  <c r="F766" i="5"/>
  <c r="H766" i="5" s="1"/>
  <c r="I766" i="5" l="1"/>
  <c r="L766" i="5" s="1"/>
  <c r="O766" i="5" s="1"/>
  <c r="M766" i="5" l="1"/>
  <c r="R766" i="5" l="1"/>
  <c r="T766" i="5"/>
  <c r="U766" i="5" s="1"/>
  <c r="N766" i="5"/>
  <c r="F767" i="5"/>
  <c r="H767" i="5" s="1"/>
  <c r="I767" i="5" l="1"/>
  <c r="L767" i="5" s="1"/>
  <c r="O767" i="5" s="1"/>
  <c r="M767" i="5" l="1"/>
  <c r="R767" i="5" l="1"/>
  <c r="T767" i="5"/>
  <c r="U767" i="5" s="1"/>
  <c r="F768" i="5"/>
  <c r="H768" i="5" s="1"/>
  <c r="N767" i="5"/>
  <c r="I768" i="5" l="1"/>
  <c r="L768" i="5" s="1"/>
  <c r="O768" i="5" s="1"/>
  <c r="M768" i="5" l="1"/>
  <c r="R768" i="5" l="1"/>
  <c r="T768" i="5"/>
  <c r="U768" i="5" s="1"/>
  <c r="N768" i="5"/>
  <c r="F769" i="5"/>
  <c r="H769" i="5" s="1"/>
  <c r="I769" i="5" l="1"/>
  <c r="L769" i="5" s="1"/>
  <c r="O769" i="5" s="1"/>
  <c r="M769" i="5" l="1"/>
  <c r="R769" i="5" l="1"/>
  <c r="T769" i="5"/>
  <c r="U769" i="5" s="1"/>
  <c r="N769" i="5"/>
  <c r="F770" i="5"/>
  <c r="H770" i="5" s="1"/>
  <c r="I770" i="5" l="1"/>
  <c r="L770" i="5" s="1"/>
  <c r="O770" i="5" s="1"/>
  <c r="M770" i="5" l="1"/>
  <c r="R770" i="5" l="1"/>
  <c r="T770" i="5"/>
  <c r="U770" i="5" s="1"/>
  <c r="F771" i="5"/>
  <c r="H771" i="5" s="1"/>
  <c r="N770" i="5"/>
  <c r="I771" i="5" l="1"/>
  <c r="L771" i="5" s="1"/>
  <c r="O771" i="5" s="1"/>
  <c r="M771" i="5" l="1"/>
  <c r="R771" i="5" l="1"/>
  <c r="T771" i="5"/>
  <c r="U771" i="5" s="1"/>
  <c r="F772" i="5"/>
  <c r="H772" i="5" s="1"/>
  <c r="N771" i="5"/>
  <c r="I772" i="5" l="1"/>
  <c r="L772" i="5" s="1"/>
  <c r="O772" i="5" s="1"/>
  <c r="M772" i="5" l="1"/>
  <c r="R772" i="5" l="1"/>
  <c r="T772" i="5"/>
  <c r="U772" i="5" s="1"/>
  <c r="N772" i="5"/>
  <c r="F773" i="5"/>
  <c r="H773" i="5" s="1"/>
  <c r="I773" i="5" l="1"/>
  <c r="L773" i="5" s="1"/>
  <c r="O773" i="5" s="1"/>
  <c r="M773" i="5" l="1"/>
  <c r="R773" i="5" l="1"/>
  <c r="T773" i="5"/>
  <c r="U773" i="5" s="1"/>
  <c r="F774" i="5"/>
  <c r="H774" i="5" s="1"/>
  <c r="N773" i="5"/>
  <c r="I774" i="5" l="1"/>
  <c r="L774" i="5" s="1"/>
  <c r="O774" i="5" s="1"/>
  <c r="M774" i="5" l="1"/>
  <c r="R774" i="5" l="1"/>
  <c r="T774" i="5"/>
  <c r="U774" i="5" s="1"/>
  <c r="N774" i="5"/>
  <c r="F775" i="5"/>
  <c r="H775" i="5" s="1"/>
  <c r="I775" i="5" l="1"/>
  <c r="L775" i="5" s="1"/>
  <c r="O775" i="5" s="1"/>
  <c r="M775" i="5" l="1"/>
  <c r="R775" i="5" l="1"/>
  <c r="T775" i="5"/>
  <c r="U775" i="5" s="1"/>
  <c r="N775" i="5"/>
  <c r="F776" i="5"/>
  <c r="H776" i="5" s="1"/>
  <c r="I776" i="5" l="1"/>
  <c r="L776" i="5" s="1"/>
  <c r="O776" i="5" s="1"/>
  <c r="M776" i="5" l="1"/>
  <c r="R776" i="5" l="1"/>
  <c r="T776" i="5"/>
  <c r="U776" i="5" s="1"/>
  <c r="N776" i="5"/>
  <c r="F777" i="5"/>
  <c r="H777" i="5" s="1"/>
  <c r="I777" i="5" l="1"/>
  <c r="L777" i="5" s="1"/>
  <c r="O777" i="5" s="1"/>
  <c r="M777" i="5" l="1"/>
  <c r="R777" i="5" l="1"/>
  <c r="T777" i="5"/>
  <c r="U777" i="5" s="1"/>
  <c r="N777" i="5"/>
  <c r="F778" i="5"/>
  <c r="H778" i="5" s="1"/>
  <c r="I778" i="5" l="1"/>
  <c r="L778" i="5" s="1"/>
  <c r="O778" i="5" s="1"/>
  <c r="M778" i="5" l="1"/>
  <c r="R778" i="5" l="1"/>
  <c r="T778" i="5"/>
  <c r="U778" i="5" s="1"/>
  <c r="N778" i="5"/>
  <c r="F779" i="5"/>
  <c r="H779" i="5" s="1"/>
  <c r="I779" i="5" l="1"/>
  <c r="L779" i="5" s="1"/>
  <c r="O779" i="5" s="1"/>
  <c r="M779" i="5" l="1"/>
  <c r="R779" i="5" l="1"/>
  <c r="T779" i="5"/>
  <c r="U779" i="5" s="1"/>
  <c r="F780" i="5"/>
  <c r="H780" i="5" s="1"/>
  <c r="N779" i="5"/>
  <c r="I780" i="5" l="1"/>
  <c r="L780" i="5" s="1"/>
  <c r="O780" i="5" s="1"/>
  <c r="M780" i="5" l="1"/>
  <c r="R780" i="5" l="1"/>
  <c r="T780" i="5"/>
  <c r="U780" i="5" s="1"/>
  <c r="N780" i="5"/>
  <c r="F781" i="5"/>
  <c r="H781" i="5" s="1"/>
  <c r="I781" i="5" l="1"/>
  <c r="L781" i="5" s="1"/>
  <c r="O781" i="5" s="1"/>
  <c r="M781" i="5" l="1"/>
  <c r="R781" i="5" l="1"/>
  <c r="T781" i="5"/>
  <c r="U781" i="5" s="1"/>
  <c r="N781" i="5"/>
  <c r="F782" i="5"/>
  <c r="H782" i="5" s="1"/>
  <c r="I782" i="5" l="1"/>
  <c r="L782" i="5" s="1"/>
  <c r="O782" i="5" s="1"/>
  <c r="M782" i="5" l="1"/>
  <c r="R782" i="5" l="1"/>
  <c r="T782" i="5"/>
  <c r="U782" i="5" s="1"/>
  <c r="N782" i="5"/>
  <c r="F783" i="5"/>
  <c r="H783" i="5" s="1"/>
  <c r="I783" i="5" l="1"/>
  <c r="L783" i="5" s="1"/>
  <c r="O783" i="5" s="1"/>
  <c r="M783" i="5" l="1"/>
  <c r="R783" i="5" l="1"/>
  <c r="T783" i="5"/>
  <c r="U783" i="5" s="1"/>
  <c r="N783" i="5"/>
  <c r="F784" i="5"/>
  <c r="H784" i="5" s="1"/>
  <c r="I784" i="5" l="1"/>
  <c r="L784" i="5" s="1"/>
  <c r="O784" i="5" s="1"/>
  <c r="M784" i="5" l="1"/>
  <c r="R784" i="5" l="1"/>
  <c r="T784" i="5"/>
  <c r="U784" i="5" s="1"/>
  <c r="N784" i="5"/>
  <c r="F785" i="5"/>
  <c r="H785" i="5" s="1"/>
  <c r="I785" i="5" l="1"/>
  <c r="L785" i="5" s="1"/>
  <c r="O785" i="5" s="1"/>
  <c r="M785" i="5" l="1"/>
  <c r="R785" i="5" l="1"/>
  <c r="T785" i="5"/>
  <c r="U785" i="5" s="1"/>
  <c r="N785" i="5"/>
  <c r="F786" i="5"/>
  <c r="H786" i="5" s="1"/>
  <c r="I786" i="5" l="1"/>
  <c r="L786" i="5" s="1"/>
  <c r="O786" i="5" s="1"/>
  <c r="M786" i="5" l="1"/>
  <c r="R786" i="5" l="1"/>
  <c r="T786" i="5"/>
  <c r="U786" i="5" s="1"/>
  <c r="N786" i="5"/>
  <c r="F787" i="5"/>
  <c r="H787" i="5" s="1"/>
  <c r="I787" i="5" l="1"/>
  <c r="L787" i="5" s="1"/>
  <c r="O787" i="5" s="1"/>
  <c r="M787" i="5" l="1"/>
  <c r="R787" i="5" l="1"/>
  <c r="T787" i="5"/>
  <c r="U787" i="5" s="1"/>
  <c r="N787" i="5"/>
  <c r="F788" i="5"/>
  <c r="H788" i="5" s="1"/>
  <c r="I788" i="5" l="1"/>
  <c r="L788" i="5" s="1"/>
  <c r="O788" i="5" s="1"/>
  <c r="M788" i="5" l="1"/>
  <c r="R788" i="5" l="1"/>
  <c r="T788" i="5"/>
  <c r="U788" i="5" s="1"/>
  <c r="F789" i="5"/>
  <c r="H789" i="5" s="1"/>
  <c r="N788" i="5"/>
  <c r="I789" i="5" l="1"/>
  <c r="L789" i="5" s="1"/>
  <c r="O789" i="5" s="1"/>
  <c r="M789" i="5" l="1"/>
  <c r="R789" i="5" l="1"/>
  <c r="T789" i="5"/>
  <c r="U789" i="5" s="1"/>
  <c r="N789" i="5"/>
  <c r="F790" i="5"/>
  <c r="H790" i="5" s="1"/>
  <c r="I790" i="5" l="1"/>
  <c r="L790" i="5" s="1"/>
  <c r="O790" i="5" s="1"/>
  <c r="M790" i="5" l="1"/>
  <c r="R790" i="5" l="1"/>
  <c r="T790" i="5"/>
  <c r="U790" i="5" s="1"/>
  <c r="F791" i="5"/>
  <c r="H791" i="5" s="1"/>
  <c r="N790" i="5"/>
  <c r="I791" i="5" l="1"/>
  <c r="L791" i="5" s="1"/>
  <c r="O791" i="5" s="1"/>
  <c r="M791" i="5" l="1"/>
  <c r="R791" i="5" l="1"/>
  <c r="T791" i="5"/>
  <c r="U791" i="5" s="1"/>
  <c r="N791" i="5"/>
  <c r="F792" i="5"/>
  <c r="H792" i="5" s="1"/>
  <c r="I792" i="5" l="1"/>
  <c r="L792" i="5" s="1"/>
  <c r="O792" i="5" s="1"/>
  <c r="M792" i="5" l="1"/>
  <c r="R792" i="5" l="1"/>
  <c r="T792" i="5"/>
  <c r="U792" i="5" s="1"/>
  <c r="N792" i="5"/>
  <c r="F793" i="5"/>
  <c r="H793" i="5" s="1"/>
  <c r="I793" i="5" l="1"/>
  <c r="L793" i="5" s="1"/>
  <c r="O793" i="5" s="1"/>
  <c r="M793" i="5" l="1"/>
  <c r="R793" i="5" l="1"/>
  <c r="T793" i="5"/>
  <c r="U793" i="5" s="1"/>
  <c r="N793" i="5"/>
  <c r="F794" i="5"/>
  <c r="H794" i="5" s="1"/>
  <c r="I794" i="5" l="1"/>
  <c r="L794" i="5" s="1"/>
  <c r="O794" i="5" s="1"/>
  <c r="M794" i="5" l="1"/>
  <c r="R794" i="5" l="1"/>
  <c r="T794" i="5"/>
  <c r="U794" i="5" s="1"/>
  <c r="N794" i="5"/>
  <c r="F795" i="5"/>
  <c r="H795" i="5" s="1"/>
  <c r="I795" i="5" l="1"/>
  <c r="L795" i="5" s="1"/>
  <c r="O795" i="5" s="1"/>
  <c r="M795" i="5" l="1"/>
  <c r="R795" i="5" l="1"/>
  <c r="T795" i="5"/>
  <c r="U795" i="5" s="1"/>
  <c r="N795" i="5"/>
  <c r="F796" i="5"/>
  <c r="H796" i="5" s="1"/>
  <c r="I796" i="5" l="1"/>
  <c r="L796" i="5" s="1"/>
  <c r="O796" i="5" s="1"/>
  <c r="M796" i="5" l="1"/>
  <c r="R796" i="5" l="1"/>
  <c r="T796" i="5"/>
  <c r="U796" i="5" s="1"/>
  <c r="N796" i="5"/>
  <c r="F797" i="5"/>
  <c r="H797" i="5" s="1"/>
  <c r="I797" i="5" l="1"/>
  <c r="L797" i="5" s="1"/>
  <c r="O797" i="5" s="1"/>
  <c r="M797" i="5" l="1"/>
  <c r="R797" i="5" l="1"/>
  <c r="T797" i="5"/>
  <c r="U797" i="5" s="1"/>
  <c r="N797" i="5"/>
  <c r="F798" i="5"/>
  <c r="H798" i="5" s="1"/>
  <c r="I798" i="5" l="1"/>
  <c r="L798" i="5" s="1"/>
  <c r="O798" i="5" s="1"/>
  <c r="M798" i="5" l="1"/>
  <c r="R798" i="5" l="1"/>
  <c r="T798" i="5"/>
  <c r="U798" i="5" s="1"/>
  <c r="N798" i="5"/>
  <c r="F799" i="5"/>
  <c r="H799" i="5" s="1"/>
  <c r="I799" i="5" l="1"/>
  <c r="L799" i="5" s="1"/>
  <c r="O799" i="5" s="1"/>
  <c r="M799" i="5" l="1"/>
  <c r="R799" i="5" l="1"/>
  <c r="T799" i="5"/>
  <c r="U799" i="5" s="1"/>
  <c r="N799" i="5"/>
  <c r="F800" i="5"/>
  <c r="H800" i="5" s="1"/>
  <c r="I800" i="5" l="1"/>
  <c r="L800" i="5" s="1"/>
  <c r="O800" i="5" s="1"/>
  <c r="M800" i="5" l="1"/>
  <c r="R800" i="5" l="1"/>
  <c r="T800" i="5"/>
  <c r="U800" i="5" s="1"/>
  <c r="F801" i="5"/>
  <c r="H801" i="5" s="1"/>
  <c r="N800" i="5"/>
  <c r="I801" i="5" l="1"/>
  <c r="L801" i="5" s="1"/>
  <c r="O801" i="5" s="1"/>
  <c r="M801" i="5" l="1"/>
  <c r="R801" i="5" l="1"/>
  <c r="T801" i="5"/>
  <c r="U801" i="5" s="1"/>
  <c r="F802" i="5"/>
  <c r="H802" i="5" s="1"/>
  <c r="N801" i="5"/>
  <c r="I802" i="5" l="1"/>
  <c r="L802" i="5" s="1"/>
  <c r="O802" i="5" s="1"/>
  <c r="M802" i="5" l="1"/>
  <c r="R802" i="5" l="1"/>
  <c r="T802" i="5"/>
  <c r="U802" i="5" s="1"/>
  <c r="N802" i="5"/>
  <c r="F803" i="5"/>
  <c r="H803" i="5" s="1"/>
  <c r="I803" i="5" l="1"/>
  <c r="L803" i="5" s="1"/>
  <c r="O803" i="5" s="1"/>
  <c r="M803" i="5" l="1"/>
  <c r="R803" i="5" l="1"/>
  <c r="T803" i="5"/>
  <c r="U803" i="5" s="1"/>
  <c r="F804" i="5"/>
  <c r="H804" i="5" s="1"/>
  <c r="N803" i="5"/>
  <c r="I804" i="5" l="1"/>
  <c r="L804" i="5" s="1"/>
  <c r="O804" i="5" s="1"/>
  <c r="M804" i="5" l="1"/>
  <c r="R804" i="5" l="1"/>
  <c r="T804" i="5"/>
  <c r="U804" i="5" s="1"/>
  <c r="F805" i="5"/>
  <c r="H805" i="5" s="1"/>
  <c r="N804" i="5"/>
  <c r="I805" i="5" l="1"/>
  <c r="L805" i="5" s="1"/>
  <c r="O805" i="5" s="1"/>
  <c r="M805" i="5" l="1"/>
  <c r="R805" i="5" l="1"/>
  <c r="T805" i="5"/>
  <c r="U805" i="5" s="1"/>
  <c r="F806" i="5"/>
  <c r="H806" i="5" s="1"/>
  <c r="N805" i="5"/>
  <c r="I806" i="5" l="1"/>
  <c r="L806" i="5" s="1"/>
  <c r="O806" i="5" s="1"/>
  <c r="M806" i="5" l="1"/>
  <c r="R806" i="5" l="1"/>
  <c r="T806" i="5"/>
  <c r="U806" i="5" s="1"/>
  <c r="N806" i="5"/>
  <c r="F807" i="5"/>
  <c r="H807" i="5" s="1"/>
  <c r="I807" i="5" l="1"/>
  <c r="L807" i="5" s="1"/>
  <c r="O807" i="5" s="1"/>
  <c r="M807" i="5" l="1"/>
  <c r="R807" i="5" l="1"/>
  <c r="T807" i="5"/>
  <c r="U807" i="5" s="1"/>
  <c r="F808" i="5"/>
  <c r="H808" i="5" s="1"/>
  <c r="N807" i="5"/>
  <c r="I808" i="5" l="1"/>
  <c r="L808" i="5" s="1"/>
  <c r="O808" i="5" s="1"/>
  <c r="M808" i="5" l="1"/>
  <c r="R808" i="5" l="1"/>
  <c r="T808" i="5"/>
  <c r="U808" i="5" s="1"/>
  <c r="F809" i="5"/>
  <c r="H809" i="5" s="1"/>
  <c r="N808" i="5"/>
  <c r="I809" i="5" l="1"/>
  <c r="L809" i="5" s="1"/>
  <c r="O809" i="5" s="1"/>
  <c r="M809" i="5" l="1"/>
  <c r="R809" i="5" l="1"/>
  <c r="T809" i="5"/>
  <c r="U809" i="5" s="1"/>
  <c r="F810" i="5"/>
  <c r="H810" i="5" s="1"/>
  <c r="N809" i="5"/>
  <c r="I810" i="5" l="1"/>
  <c r="L810" i="5" s="1"/>
  <c r="O810" i="5" s="1"/>
  <c r="M810" i="5" l="1"/>
  <c r="R810" i="5" l="1"/>
  <c r="T810" i="5"/>
  <c r="U810" i="5" s="1"/>
  <c r="N810" i="5"/>
  <c r="F811" i="5"/>
  <c r="H811" i="5" s="1"/>
  <c r="I811" i="5" l="1"/>
  <c r="L811" i="5" s="1"/>
  <c r="O811" i="5" s="1"/>
  <c r="M811" i="5" l="1"/>
  <c r="R811" i="5" l="1"/>
  <c r="T811" i="5"/>
  <c r="U811" i="5" s="1"/>
  <c r="F812" i="5"/>
  <c r="H812" i="5" s="1"/>
  <c r="N811" i="5"/>
  <c r="I812" i="5" l="1"/>
  <c r="L812" i="5" s="1"/>
  <c r="O812" i="5" s="1"/>
  <c r="M812" i="5" l="1"/>
  <c r="R812" i="5" l="1"/>
  <c r="T812" i="5"/>
  <c r="U812" i="5" s="1"/>
  <c r="N812" i="5"/>
  <c r="F813" i="5"/>
  <c r="H813" i="5" s="1"/>
  <c r="I813" i="5" l="1"/>
  <c r="L813" i="5" s="1"/>
  <c r="O813" i="5" s="1"/>
  <c r="M813" i="5" l="1"/>
  <c r="R813" i="5" l="1"/>
  <c r="T813" i="5"/>
  <c r="U813" i="5" s="1"/>
  <c r="F814" i="5"/>
  <c r="H814" i="5" s="1"/>
  <c r="N813" i="5"/>
  <c r="I814" i="5" l="1"/>
  <c r="L814" i="5" s="1"/>
  <c r="O814" i="5" s="1"/>
  <c r="M814" i="5" l="1"/>
  <c r="R814" i="5" l="1"/>
  <c r="T814" i="5"/>
  <c r="U814" i="5" s="1"/>
  <c r="F815" i="5"/>
  <c r="H815" i="5" s="1"/>
  <c r="N814" i="5"/>
  <c r="I815" i="5" l="1"/>
  <c r="L815" i="5" s="1"/>
  <c r="O815" i="5" s="1"/>
  <c r="M815" i="5" l="1"/>
  <c r="R815" i="5" l="1"/>
  <c r="T815" i="5"/>
  <c r="U815" i="5" s="1"/>
  <c r="N815" i="5"/>
  <c r="F816" i="5"/>
  <c r="H816" i="5" s="1"/>
  <c r="I816" i="5" l="1"/>
  <c r="L816" i="5" s="1"/>
  <c r="O816" i="5" s="1"/>
  <c r="M816" i="5" l="1"/>
  <c r="R816" i="5" l="1"/>
  <c r="T816" i="5"/>
  <c r="U816" i="5" s="1"/>
  <c r="F817" i="5"/>
  <c r="H817" i="5" s="1"/>
  <c r="N816" i="5"/>
  <c r="I817" i="5" l="1"/>
  <c r="L817" i="5" s="1"/>
  <c r="O817" i="5" s="1"/>
  <c r="M817" i="5" l="1"/>
  <c r="R817" i="5" l="1"/>
  <c r="T817" i="5"/>
  <c r="U817" i="5" s="1"/>
  <c r="N817" i="5"/>
  <c r="F818" i="5"/>
  <c r="H818" i="5" s="1"/>
  <c r="I818" i="5" l="1"/>
  <c r="L818" i="5" s="1"/>
  <c r="O818" i="5" s="1"/>
  <c r="M818" i="5" l="1"/>
  <c r="R818" i="5" l="1"/>
  <c r="T818" i="5"/>
  <c r="U818" i="5" s="1"/>
  <c r="N818" i="5"/>
  <c r="F819" i="5"/>
  <c r="H819" i="5" s="1"/>
  <c r="I819" i="5" l="1"/>
  <c r="L819" i="5" s="1"/>
  <c r="O819" i="5" s="1"/>
  <c r="M819" i="5" l="1"/>
  <c r="R819" i="5" l="1"/>
  <c r="T819" i="5"/>
  <c r="U819" i="5" s="1"/>
  <c r="N819" i="5"/>
  <c r="F820" i="5"/>
  <c r="H820" i="5" s="1"/>
  <c r="I820" i="5" l="1"/>
  <c r="L820" i="5" s="1"/>
  <c r="O820" i="5" s="1"/>
  <c r="M820" i="5" l="1"/>
  <c r="R820" i="5" l="1"/>
  <c r="T820" i="5"/>
  <c r="U820" i="5" s="1"/>
  <c r="F821" i="5"/>
  <c r="H821" i="5" s="1"/>
  <c r="N820" i="5"/>
  <c r="I821" i="5" l="1"/>
  <c r="L821" i="5" s="1"/>
  <c r="O821" i="5" s="1"/>
  <c r="M821" i="5" l="1"/>
  <c r="R821" i="5" l="1"/>
  <c r="T821" i="5"/>
  <c r="U821" i="5" s="1"/>
  <c r="F822" i="5"/>
  <c r="H822" i="5" s="1"/>
  <c r="N821" i="5"/>
  <c r="I822" i="5" l="1"/>
  <c r="L822" i="5" s="1"/>
  <c r="O822" i="5" s="1"/>
  <c r="M822" i="5" l="1"/>
  <c r="R822" i="5" l="1"/>
  <c r="T822" i="5"/>
  <c r="U822" i="5" s="1"/>
  <c r="N822" i="5"/>
  <c r="F823" i="5"/>
  <c r="H823" i="5" s="1"/>
  <c r="I823" i="5" l="1"/>
  <c r="L823" i="5" s="1"/>
  <c r="O823" i="5" s="1"/>
  <c r="M823" i="5" l="1"/>
  <c r="R823" i="5" l="1"/>
  <c r="T823" i="5"/>
  <c r="U823" i="5" s="1"/>
  <c r="F824" i="5"/>
  <c r="H824" i="5" s="1"/>
  <c r="N823" i="5"/>
  <c r="I824" i="5" l="1"/>
  <c r="L824" i="5" s="1"/>
  <c r="O824" i="5" s="1"/>
  <c r="M824" i="5" l="1"/>
  <c r="R824" i="5" l="1"/>
  <c r="T824" i="5"/>
  <c r="U824" i="5" s="1"/>
  <c r="F825" i="5"/>
  <c r="H825" i="5" s="1"/>
  <c r="N824" i="5"/>
  <c r="I825" i="5" l="1"/>
  <c r="L825" i="5" s="1"/>
  <c r="O825" i="5" s="1"/>
  <c r="M825" i="5" l="1"/>
  <c r="R825" i="5" l="1"/>
  <c r="T825" i="5"/>
  <c r="U825" i="5" s="1"/>
  <c r="N825" i="5"/>
  <c r="F826" i="5"/>
  <c r="H826" i="5" s="1"/>
  <c r="I826" i="5" l="1"/>
  <c r="L826" i="5" s="1"/>
  <c r="O826" i="5" s="1"/>
  <c r="M826" i="5" l="1"/>
  <c r="R826" i="5" l="1"/>
  <c r="T826" i="5"/>
  <c r="U826" i="5" s="1"/>
  <c r="N826" i="5"/>
  <c r="F827" i="5"/>
  <c r="H827" i="5" s="1"/>
  <c r="I827" i="5" l="1"/>
  <c r="L827" i="5" s="1"/>
  <c r="O827" i="5" s="1"/>
  <c r="M827" i="5" l="1"/>
  <c r="R827" i="5" l="1"/>
  <c r="T827" i="5"/>
  <c r="U827" i="5" s="1"/>
  <c r="N827" i="5"/>
  <c r="F828" i="5"/>
  <c r="H828" i="5" s="1"/>
  <c r="I828" i="5" l="1"/>
  <c r="L828" i="5" s="1"/>
  <c r="O828" i="5" s="1"/>
  <c r="M828" i="5" l="1"/>
  <c r="R828" i="5" l="1"/>
  <c r="T828" i="5"/>
  <c r="U828" i="5" s="1"/>
  <c r="F829" i="5"/>
  <c r="H829" i="5" s="1"/>
  <c r="N828" i="5"/>
  <c r="I829" i="5" l="1"/>
  <c r="L829" i="5" s="1"/>
  <c r="O829" i="5" s="1"/>
  <c r="M829" i="5" l="1"/>
  <c r="R829" i="5" l="1"/>
  <c r="T829" i="5"/>
  <c r="U829" i="5" s="1"/>
  <c r="N829" i="5"/>
  <c r="F830" i="5"/>
  <c r="H830" i="5" s="1"/>
  <c r="I830" i="5" l="1"/>
  <c r="L830" i="5" s="1"/>
  <c r="O830" i="5" s="1"/>
  <c r="M830" i="5" l="1"/>
  <c r="R830" i="5" l="1"/>
  <c r="T830" i="5"/>
  <c r="U830" i="5" s="1"/>
  <c r="F831" i="5"/>
  <c r="H831" i="5" s="1"/>
  <c r="N830" i="5"/>
  <c r="I831" i="5" l="1"/>
  <c r="L831" i="5" s="1"/>
  <c r="O831" i="5" s="1"/>
  <c r="M831" i="5" l="1"/>
  <c r="R831" i="5" l="1"/>
  <c r="T831" i="5"/>
  <c r="U831" i="5" s="1"/>
  <c r="N831" i="5"/>
  <c r="F832" i="5"/>
  <c r="H832" i="5" s="1"/>
  <c r="I832" i="5" l="1"/>
  <c r="L832" i="5" s="1"/>
  <c r="O832" i="5" s="1"/>
  <c r="M832" i="5" l="1"/>
  <c r="R832" i="5" l="1"/>
  <c r="T832" i="5"/>
  <c r="U832" i="5" s="1"/>
  <c r="N832" i="5"/>
  <c r="F833" i="5"/>
  <c r="H833" i="5" s="1"/>
  <c r="I833" i="5" l="1"/>
  <c r="L833" i="5" s="1"/>
  <c r="O833" i="5" s="1"/>
  <c r="M833" i="5" l="1"/>
  <c r="R833" i="5" l="1"/>
  <c r="T833" i="5"/>
  <c r="U833" i="5" s="1"/>
  <c r="N833" i="5"/>
  <c r="F834" i="5"/>
  <c r="H834" i="5" s="1"/>
  <c r="I834" i="5" l="1"/>
  <c r="L834" i="5" s="1"/>
  <c r="O834" i="5" s="1"/>
  <c r="M834" i="5" l="1"/>
  <c r="R834" i="5" l="1"/>
  <c r="T834" i="5"/>
  <c r="U834" i="5" s="1"/>
  <c r="F835" i="5"/>
  <c r="H835" i="5" s="1"/>
  <c r="N834" i="5"/>
  <c r="I835" i="5" l="1"/>
  <c r="L835" i="5" s="1"/>
  <c r="O835" i="5" s="1"/>
  <c r="M835" i="5" l="1"/>
  <c r="R835" i="5" l="1"/>
  <c r="T835" i="5"/>
  <c r="U835" i="5" s="1"/>
  <c r="F836" i="5"/>
  <c r="H836" i="5" s="1"/>
  <c r="N835" i="5"/>
  <c r="I836" i="5" l="1"/>
  <c r="L836" i="5" s="1"/>
  <c r="O836" i="5" s="1"/>
  <c r="M836" i="5" l="1"/>
  <c r="R836" i="5" l="1"/>
  <c r="T836" i="5"/>
  <c r="U836" i="5" s="1"/>
  <c r="F837" i="5"/>
  <c r="H837" i="5" s="1"/>
  <c r="N836" i="5"/>
  <c r="I837" i="5" l="1"/>
  <c r="L837" i="5" s="1"/>
  <c r="O837" i="5" s="1"/>
  <c r="M837" i="5" l="1"/>
  <c r="R837" i="5" l="1"/>
  <c r="T837" i="5"/>
  <c r="U837" i="5" s="1"/>
  <c r="N837" i="5"/>
  <c r="F838" i="5"/>
  <c r="H838" i="5" s="1"/>
  <c r="I838" i="5" l="1"/>
  <c r="L838" i="5" s="1"/>
  <c r="O838" i="5" s="1"/>
  <c r="M838" i="5" l="1"/>
  <c r="R838" i="5" l="1"/>
  <c r="T838" i="5"/>
  <c r="U838" i="5" s="1"/>
  <c r="N838" i="5"/>
  <c r="F839" i="5"/>
  <c r="H839" i="5" s="1"/>
  <c r="I839" i="5" l="1"/>
  <c r="L839" i="5" s="1"/>
  <c r="O839" i="5" s="1"/>
  <c r="M839" i="5" l="1"/>
  <c r="R839" i="5" l="1"/>
  <c r="T839" i="5"/>
  <c r="U839" i="5" s="1"/>
  <c r="N839" i="5"/>
  <c r="F840" i="5"/>
  <c r="H840" i="5" s="1"/>
  <c r="I840" i="5" l="1"/>
  <c r="L840" i="5" s="1"/>
  <c r="O840" i="5" s="1"/>
  <c r="M840" i="5" l="1"/>
  <c r="R840" i="5" l="1"/>
  <c r="T840" i="5"/>
  <c r="U840" i="5" s="1"/>
  <c r="F841" i="5"/>
  <c r="H841" i="5" s="1"/>
  <c r="N840" i="5"/>
  <c r="I841" i="5" l="1"/>
  <c r="L841" i="5" s="1"/>
  <c r="O841" i="5" s="1"/>
  <c r="M841" i="5" l="1"/>
  <c r="R841" i="5" l="1"/>
  <c r="T841" i="5"/>
  <c r="U841" i="5" s="1"/>
  <c r="N841" i="5"/>
  <c r="F842" i="5"/>
  <c r="H842" i="5" s="1"/>
  <c r="I842" i="5" l="1"/>
  <c r="L842" i="5" s="1"/>
  <c r="O842" i="5" s="1"/>
  <c r="M842" i="5" l="1"/>
  <c r="R842" i="5" l="1"/>
  <c r="T842" i="5"/>
  <c r="U842" i="5" s="1"/>
  <c r="N842" i="5"/>
  <c r="F843" i="5"/>
  <c r="H843" i="5" s="1"/>
  <c r="I843" i="5" l="1"/>
  <c r="L843" i="5" s="1"/>
  <c r="O843" i="5" s="1"/>
  <c r="M843" i="5" l="1"/>
  <c r="R843" i="5" l="1"/>
  <c r="T843" i="5"/>
  <c r="U843" i="5" s="1"/>
  <c r="N843" i="5"/>
  <c r="F844" i="5"/>
  <c r="H844" i="5" s="1"/>
  <c r="I844" i="5" l="1"/>
  <c r="L844" i="5" s="1"/>
  <c r="O844" i="5" s="1"/>
  <c r="M844" i="5" l="1"/>
  <c r="R844" i="5" l="1"/>
  <c r="T844" i="5"/>
  <c r="U844" i="5" s="1"/>
  <c r="F845" i="5"/>
  <c r="H845" i="5" s="1"/>
  <c r="N844" i="5"/>
  <c r="I845" i="5" l="1"/>
  <c r="L845" i="5" s="1"/>
  <c r="O845" i="5" s="1"/>
  <c r="M845" i="5" l="1"/>
  <c r="R845" i="5" l="1"/>
  <c r="T845" i="5"/>
  <c r="U845" i="5" s="1"/>
  <c r="F846" i="5"/>
  <c r="H846" i="5" s="1"/>
  <c r="N845" i="5"/>
  <c r="I846" i="5" l="1"/>
  <c r="L846" i="5" s="1"/>
  <c r="O846" i="5" s="1"/>
  <c r="M846" i="5" l="1"/>
  <c r="R846" i="5" l="1"/>
  <c r="T846" i="5"/>
  <c r="U846" i="5" s="1"/>
  <c r="N846" i="5"/>
  <c r="F847" i="5"/>
  <c r="H847" i="5" s="1"/>
  <c r="I847" i="5" l="1"/>
  <c r="L847" i="5" s="1"/>
  <c r="O847" i="5" s="1"/>
  <c r="M847" i="5" l="1"/>
  <c r="R847" i="5" l="1"/>
  <c r="T847" i="5"/>
  <c r="U847" i="5" s="1"/>
  <c r="N84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Atkinson</author>
  </authors>
  <commentList>
    <comment ref="B18" authorId="0" shapeId="0" xr:uid="{412E1056-B27D-49D5-9A27-6C4D9900AD20}">
      <text>
        <r>
          <rPr>
            <b/>
            <sz val="9"/>
            <color indexed="81"/>
            <rFont val="Tahoma"/>
            <charset val="1"/>
          </rPr>
          <t>Dan Atkinson:</t>
        </r>
        <r>
          <rPr>
            <sz val="9"/>
            <color indexed="81"/>
            <rFont val="Tahoma"/>
            <charset val="1"/>
          </rPr>
          <t xml:space="preserve">
Need to take into account contribs and withdrawals</t>
        </r>
      </text>
    </comment>
    <comment ref="B30" authorId="0" shapeId="0" xr:uid="{A01DC83B-A507-44B2-A546-6076C9A5433B}">
      <text>
        <r>
          <rPr>
            <b/>
            <sz val="9"/>
            <color indexed="81"/>
            <rFont val="Tahoma"/>
            <charset val="1"/>
          </rPr>
          <t>Dan Atkinson:</t>
        </r>
        <r>
          <rPr>
            <sz val="9"/>
            <color indexed="81"/>
            <rFont val="Tahoma"/>
            <charset val="1"/>
          </rPr>
          <t xml:space="preserve">
Need to take into account contribs and withdrawals?</t>
        </r>
      </text>
    </comment>
    <comment ref="B44" authorId="0" shapeId="0" xr:uid="{018EC3EA-049D-4241-AC88-FF70BE211D68}">
      <text>
        <r>
          <rPr>
            <b/>
            <sz val="9"/>
            <color indexed="81"/>
            <rFont val="Tahoma"/>
            <charset val="1"/>
          </rPr>
          <t>Dan Atkinson:</t>
        </r>
        <r>
          <rPr>
            <sz val="9"/>
            <color indexed="81"/>
            <rFont val="Tahoma"/>
            <charset val="1"/>
          </rPr>
          <t xml:space="preserve">
Need to take into account contribs and withdrawals?</t>
        </r>
      </text>
    </comment>
  </commentList>
</comments>
</file>

<file path=xl/sharedStrings.xml><?xml version="1.0" encoding="utf-8"?>
<sst xmlns="http://schemas.openxmlformats.org/spreadsheetml/2006/main" count="145" uniqueCount="123">
  <si>
    <t>%</t>
  </si>
  <si>
    <t>Initial charges</t>
  </si>
  <si>
    <t>Product initial charges (£)</t>
  </si>
  <si>
    <t>Product initial charges (%)</t>
  </si>
  <si>
    <t>Fund initial charges (%)</t>
  </si>
  <si>
    <t>Ongoing charges</t>
  </si>
  <si>
    <t>Enter all fields that apply</t>
  </si>
  <si>
    <t>Inflation assumption</t>
  </si>
  <si>
    <t>Equity and property assumption (real)</t>
  </si>
  <si>
    <t>Equity/property allocation</t>
  </si>
  <si>
    <t>Amount invested after initial costs</t>
  </si>
  <si>
    <t>Total initial costs</t>
  </si>
  <si>
    <t>£</t>
  </si>
  <si>
    <t>Product initial charges</t>
  </si>
  <si>
    <t>Fund initial charges</t>
  </si>
  <si>
    <t>Amount invested after charges</t>
  </si>
  <si>
    <t>Total</t>
  </si>
  <si>
    <t>Year 1 summary</t>
  </si>
  <si>
    <t>Reasonable growth assumption before charges</t>
  </si>
  <si>
    <t>Product ongoing charges</t>
  </si>
  <si>
    <t>Fund ongoing charges</t>
  </si>
  <si>
    <t>Expected value at end of year 1 after charges</t>
  </si>
  <si>
    <t>Growth expected</t>
  </si>
  <si>
    <t>Value used for charges</t>
  </si>
  <si>
    <t>No charges</t>
  </si>
  <si>
    <t>Expected value at end of year 2 after charges</t>
  </si>
  <si>
    <t>Only enter in highlighted cells</t>
  </si>
  <si>
    <t>Expected growth after initial costs</t>
  </si>
  <si>
    <t>Expected value at Y1 end before ongoing charges</t>
  </si>
  <si>
    <t>Product ongoing charges (£ p.a.)</t>
  </si>
  <si>
    <t>Product ongoing charges (% p.a.)</t>
  </si>
  <si>
    <t>Fund ongoing charges (% p.a.)</t>
  </si>
  <si>
    <t>Cash assumption (real)</t>
  </si>
  <si>
    <t>Bonds and other asset classes assumption (real)</t>
  </si>
  <si>
    <t>Cash allocation</t>
  </si>
  <si>
    <t>Expected real return (before charges)</t>
  </si>
  <si>
    <t>Expected nominal return (before charges)</t>
  </si>
  <si>
    <t>Fund transactional charges (% p.a.)</t>
  </si>
  <si>
    <t>Fund incidental charges (% p.a.)</t>
  </si>
  <si>
    <t>Use dealing calculator set to 20%</t>
  </si>
  <si>
    <t>Year 2 onwards summary</t>
  </si>
  <si>
    <t>Fund total ongoing charges</t>
  </si>
  <si>
    <t>Product</t>
  </si>
  <si>
    <t>Funds</t>
  </si>
  <si>
    <t>RIY</t>
  </si>
  <si>
    <t>Summary of total expected costs in year 1 (expressed as % of investment amount before fees)</t>
  </si>
  <si>
    <t>Enter the current allocation</t>
  </si>
  <si>
    <t>Include VAT where appropriate</t>
  </si>
  <si>
    <t>Reduction In Yield</t>
  </si>
  <si>
    <t>Overall</t>
  </si>
  <si>
    <t>Annualised</t>
  </si>
  <si>
    <t>Expected annual return</t>
  </si>
  <si>
    <t>Expected Return</t>
  </si>
  <si>
    <t>Product ongoing £ (not monthly - applied on month 1, 13 etc)</t>
  </si>
  <si>
    <t>Product ongoing %</t>
  </si>
  <si>
    <t>Fund transactional charges</t>
  </si>
  <si>
    <t>Fund incidental charges</t>
  </si>
  <si>
    <t>-</t>
  </si>
  <si>
    <t>Monthly equivalents for %s</t>
  </si>
  <si>
    <t>Month</t>
  </si>
  <si>
    <t>Monthly % charges total</t>
  </si>
  <si>
    <t>Start of year?</t>
  </si>
  <si>
    <t>Total charges</t>
  </si>
  <si>
    <t>£ charges</t>
  </si>
  <si>
    <t>Value at end of period</t>
  </si>
  <si>
    <t>With Charges</t>
  </si>
  <si>
    <t>Impact of charges</t>
  </si>
  <si>
    <t>Cumulative charges</t>
  </si>
  <si>
    <t>No charge growth rate</t>
  </si>
  <si>
    <t>With charge (before charge) growth rate</t>
  </si>
  <si>
    <t>Annual</t>
  </si>
  <si>
    <t>Monthly</t>
  </si>
  <si>
    <t>Value (start of period)</t>
  </si>
  <si>
    <t>Value plus growth</t>
  </si>
  <si>
    <t>Value (start)</t>
  </si>
  <si>
    <t>Value (end)</t>
  </si>
  <si>
    <t>Year</t>
  </si>
  <si>
    <t>Expected investment period (years)</t>
  </si>
  <si>
    <t>Enter the investment period</t>
  </si>
  <si>
    <t>No charge return</t>
  </si>
  <si>
    <t>With charge return</t>
  </si>
  <si>
    <t>Actual (no annualisation)</t>
  </si>
  <si>
    <t>Projected value</t>
  </si>
  <si>
    <t>Charges (% calc)</t>
  </si>
  <si>
    <t>Adviser Initial Fee (£)</t>
  </si>
  <si>
    <t>Adviser Initial Fee (%)</t>
  </si>
  <si>
    <t>These assumptions are set in our assumptions document.</t>
  </si>
  <si>
    <t>Use dealing calculator set to 100%</t>
  </si>
  <si>
    <t>Initial expected dealing charges (%)</t>
  </si>
  <si>
    <t>Expected dealing charges (% p.a.)</t>
  </si>
  <si>
    <t>Adviser ongoing fee (% p.a.)</t>
  </si>
  <si>
    <t>Adviser ongoing fee (£ p.a.)</t>
  </si>
  <si>
    <t>Adviser ongoing %</t>
  </si>
  <si>
    <t>Adviser ongoing £ (not monthly - applied on month 1, 13 etc)</t>
  </si>
  <si>
    <t>Expected dealing charges</t>
  </si>
  <si>
    <t>We assume that our initial fee is taken first. We have based all other charge estimates on the amount after this fee.</t>
  </si>
  <si>
    <t>Adviser Initial fee</t>
  </si>
  <si>
    <t>Initial dealing charges</t>
  </si>
  <si>
    <t>Adviser ongoing charges</t>
  </si>
  <si>
    <t>Dealing charges based on expected trading</t>
  </si>
  <si>
    <t>Adviser</t>
  </si>
  <si>
    <t>Dealing</t>
  </si>
  <si>
    <t>Growth and charges compounded monthly. Annual fixed charges at start of year only.</t>
  </si>
  <si>
    <t>Monthly contributions</t>
  </si>
  <si>
    <t>Start year</t>
  </si>
  <si>
    <t>End year</t>
  </si>
  <si>
    <t>Annual contributions (on month 1)</t>
  </si>
  <si>
    <t>Monthly contribution</t>
  </si>
  <si>
    <t>Annual contribution</t>
  </si>
  <si>
    <t>This section is optional and enables a period of accumulation followed by a period of deccumulation.</t>
  </si>
  <si>
    <t>Entering data below will populate the cash movement schedule</t>
  </si>
  <si>
    <t>Cash movement schedule</t>
  </si>
  <si>
    <t>Monthly withdrawals</t>
  </si>
  <si>
    <t>Annual withdrawals (on month 1)</t>
  </si>
  <si>
    <t>Monthly withdrawal</t>
  </si>
  <si>
    <t>Annual withdrawal</t>
  </si>
  <si>
    <t>Cash flow</t>
  </si>
  <si>
    <t>Cashflow</t>
  </si>
  <si>
    <t>Contributions happen on the first day of the month</t>
  </si>
  <si>
    <t>Net investment</t>
  </si>
  <si>
    <t>Initial Investment amount</t>
  </si>
  <si>
    <t>Transaction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</si>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</sst>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Font="1"/>
    <xf numFmtId="10" fontId="0" fillId="2" borderId="0" xfId="0" applyNumberFormat="1" applyFill="1"/>
    <xf numFmtId="164" fontId="0" fillId="2" borderId="0" xfId="0" applyNumberFormat="1" applyFill="1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0" fontId="2" fillId="0" borderId="0" xfId="2" applyNumberFormat="1" applyFont="1"/>
    <xf numFmtId="164" fontId="2" fillId="0" borderId="0" xfId="0" applyNumberFormat="1" applyFont="1"/>
    <xf numFmtId="44" fontId="0" fillId="0" borderId="0" xfId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10" fontId="0" fillId="0" borderId="1" xfId="2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2" applyNumberFormat="1" applyFont="1" applyBorder="1"/>
    <xf numFmtId="164" fontId="0" fillId="0" borderId="1" xfId="1" applyNumberFormat="1" applyFont="1" applyBorder="1"/>
    <xf numFmtId="10" fontId="0" fillId="0" borderId="1" xfId="0" applyNumberFormat="1" applyBorder="1"/>
    <xf numFmtId="8" fontId="2" fillId="0" borderId="0" xfId="0" applyNumberFormat="1" applyFont="1"/>
    <xf numFmtId="10" fontId="2" fillId="0" borderId="0" xfId="0" applyNumberFormat="1" applyFont="1"/>
    <xf numFmtId="166" fontId="0" fillId="0" borderId="0" xfId="0" applyNumberFormat="1"/>
    <xf numFmtId="166" fontId="0" fillId="0" borderId="0" xfId="2" applyNumberFormat="1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2" borderId="0" xfId="0" applyNumberFormat="1" applyFill="1"/>
    <xf numFmtId="44" fontId="2" fillId="0" borderId="0" xfId="1" applyFont="1"/>
    <xf numFmtId="0" fontId="0" fillId="0" borderId="0" xfId="0" applyAlignment="1">
      <alignment horizontal="center" vertical="center" wrapText="1"/>
    </xf>
    <xf numFmtId="44" fontId="2" fillId="0" borderId="0" xfId="1" applyFont="1" applyAlignment="1">
      <alignment horizontal="center"/>
    </xf>
    <xf numFmtId="10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6" fontId="0" fillId="0" borderId="0" xfId="0" applyNumberFormat="1"/>
    <xf numFmtId="0" fontId="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1">
    <dxf>
      <numFmt numFmtId="10" formatCode="&quot;£&quot;#,##0;[Red]\-&quot;£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BDD237-A7CC-412A-9032-1CA957A06BB8}" name="Table1" displayName="Table1" ref="A5:D9" totalsRowShown="0">
  <autoFilter ref="A5:D9" xr:uid="{C55AD43D-3F7D-4048-95CB-7C07B8486513}"/>
  <tableColumns count="4">
    <tableColumn id="1" xr3:uid="{5285A8FD-22C3-413D-BBDE-6C1AA9AE0671}" name="Transaction"/>
    <tableColumn id="2" xr3:uid="{A20692E2-54C8-458F-A5C9-B8BC5CAEB1FF}" name="Amount" dataDxfId="0"/>
    <tableColumn id="3" xr3:uid="{08AF83BE-D1AB-4200-B507-BBC09E01CA8B}" name="Start year"/>
    <tableColumn id="4" xr3:uid="{6110EC24-280B-4A84-8BAA-951AF1E1CB1B}" name="End year"/>
  </tableColumns>
  <tableStyleInfo name="TableStyleLight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2"/>
  <sheetViews>
    <sheetView tabSelected="1" workbookViewId="0">
      <selection activeCell="C29" sqref="C29"/>
    </sheetView>
  </sheetViews>
  <sheetFormatPr defaultRowHeight="15" x14ac:dyDescent="0.25"/>
  <cols>
    <col min="1" max="1" width="7.28515625" customWidth="1"/>
    <col min="2" max="2" width="51.7109375" bestFit="1" customWidth="1"/>
    <col min="3" max="3" width="11.140625" bestFit="1" customWidth="1"/>
    <col min="4" max="4" width="13.85546875" hidden="1" customWidth="1"/>
    <col min="5" max="5" width="9.140625" hidden="1" customWidth="1"/>
    <col min="6" max="6" width="3.42578125" customWidth="1"/>
    <col min="7" max="7" width="33.5703125" customWidth="1"/>
  </cols>
  <sheetData>
    <row r="1" spans="1:7" x14ac:dyDescent="0.25">
      <c r="A1" s="1" t="s">
        <v>120</v>
      </c>
      <c r="C1" s="4">
        <v>100000</v>
      </c>
      <c r="G1" t="s">
        <v>6</v>
      </c>
    </row>
    <row r="2" spans="1:7" x14ac:dyDescent="0.25">
      <c r="G2" t="s">
        <v>26</v>
      </c>
    </row>
    <row r="3" spans="1:7" x14ac:dyDescent="0.25">
      <c r="A3" s="1" t="s">
        <v>51</v>
      </c>
    </row>
    <row r="4" spans="1:7" x14ac:dyDescent="0.25">
      <c r="B4" t="s">
        <v>8</v>
      </c>
      <c r="C4" s="5">
        <v>0.04</v>
      </c>
      <c r="G4" s="28" t="s">
        <v>86</v>
      </c>
    </row>
    <row r="5" spans="1:7" x14ac:dyDescent="0.25">
      <c r="B5" t="s">
        <v>32</v>
      </c>
      <c r="C5" s="5">
        <v>-0.01</v>
      </c>
      <c r="G5" s="28"/>
    </row>
    <row r="6" spans="1:7" x14ac:dyDescent="0.25">
      <c r="B6" t="s">
        <v>33</v>
      </c>
      <c r="C6" s="5">
        <v>0</v>
      </c>
      <c r="G6" s="28"/>
    </row>
    <row r="7" spans="1:7" x14ac:dyDescent="0.25">
      <c r="B7" t="s">
        <v>7</v>
      </c>
      <c r="C7" s="5">
        <v>2.5000000000000001E-2</v>
      </c>
      <c r="G7" s="28"/>
    </row>
    <row r="8" spans="1:7" x14ac:dyDescent="0.25">
      <c r="B8" t="s">
        <v>9</v>
      </c>
      <c r="C8" s="3">
        <v>0.624</v>
      </c>
      <c r="G8" s="28" t="s">
        <v>46</v>
      </c>
    </row>
    <row r="9" spans="1:7" x14ac:dyDescent="0.25">
      <c r="B9" t="s">
        <v>34</v>
      </c>
      <c r="C9" s="3">
        <v>0.02</v>
      </c>
      <c r="G9" s="28"/>
    </row>
    <row r="10" spans="1:7" x14ac:dyDescent="0.25">
      <c r="B10" t="s">
        <v>35</v>
      </c>
      <c r="C10" s="5">
        <f>(C8*C4)+(C9*C5)+((1-C8-C9)*C6)</f>
        <v>2.4760000000000001E-2</v>
      </c>
    </row>
    <row r="11" spans="1:7" x14ac:dyDescent="0.25">
      <c r="B11" s="1" t="s">
        <v>36</v>
      </c>
      <c r="C11" s="8">
        <f>((1+C10)*(1+C7))-1</f>
        <v>5.037899999999973E-2</v>
      </c>
    </row>
    <row r="12" spans="1:7" x14ac:dyDescent="0.25">
      <c r="B12" s="1" t="s">
        <v>77</v>
      </c>
      <c r="C12" s="26">
        <v>15</v>
      </c>
      <c r="G12" s="25" t="s">
        <v>78</v>
      </c>
    </row>
    <row r="14" spans="1:7" x14ac:dyDescent="0.25">
      <c r="A14" s="1" t="s">
        <v>1</v>
      </c>
    </row>
    <row r="15" spans="1:7" x14ac:dyDescent="0.25">
      <c r="B15" t="s">
        <v>84</v>
      </c>
      <c r="C15" s="4">
        <v>1000</v>
      </c>
      <c r="G15" s="28" t="s">
        <v>47</v>
      </c>
    </row>
    <row r="16" spans="1:7" x14ac:dyDescent="0.25">
      <c r="B16" t="s">
        <v>85</v>
      </c>
      <c r="C16" s="3">
        <v>0</v>
      </c>
      <c r="E16" s="6">
        <f>C16*Investment_Amount</f>
        <v>0</v>
      </c>
      <c r="F16" s="6"/>
      <c r="G16" s="28"/>
    </row>
    <row r="17" spans="1:7" x14ac:dyDescent="0.25">
      <c r="B17" t="s">
        <v>2</v>
      </c>
      <c r="C17" s="4">
        <v>0</v>
      </c>
      <c r="G17" s="28"/>
    </row>
    <row r="18" spans="1:7" x14ac:dyDescent="0.25">
      <c r="B18" t="s">
        <v>3</v>
      </c>
      <c r="C18" s="3">
        <v>0</v>
      </c>
      <c r="E18" s="6">
        <f>C18*(Investment_Amount-E16-C15)</f>
        <v>0</v>
      </c>
      <c r="F18" s="6"/>
      <c r="G18" s="28"/>
    </row>
    <row r="19" spans="1:7" x14ac:dyDescent="0.25">
      <c r="B19" t="s">
        <v>4</v>
      </c>
      <c r="C19" s="3">
        <v>0</v>
      </c>
      <c r="E19" s="6">
        <f>C19*(Investment_Amount-E16-C15)</f>
        <v>0</v>
      </c>
      <c r="F19" s="6"/>
    </row>
    <row r="20" spans="1:7" x14ac:dyDescent="0.25">
      <c r="B20" t="s">
        <v>88</v>
      </c>
      <c r="C20" s="3">
        <v>0</v>
      </c>
      <c r="E20" s="6">
        <f>C20*(Investment_Amount-C15-E16)</f>
        <v>0</v>
      </c>
      <c r="F20" s="6"/>
      <c r="G20" t="s">
        <v>87</v>
      </c>
    </row>
    <row r="22" spans="1:7" x14ac:dyDescent="0.25">
      <c r="B22" s="1" t="s">
        <v>11</v>
      </c>
      <c r="C22" s="6">
        <f>C15+E16+C17+E18+E19+E20</f>
        <v>1000</v>
      </c>
      <c r="D22" s="7">
        <f>C22/C1</f>
        <v>0.01</v>
      </c>
    </row>
    <row r="23" spans="1:7" x14ac:dyDescent="0.25">
      <c r="B23" s="1" t="s">
        <v>10</v>
      </c>
      <c r="C23" s="9">
        <f>C1-C22</f>
        <v>99000</v>
      </c>
      <c r="G23" s="11"/>
    </row>
    <row r="24" spans="1:7" x14ac:dyDescent="0.25">
      <c r="B24" s="1" t="s">
        <v>27</v>
      </c>
      <c r="C24" s="9">
        <f>C11*C23</f>
        <v>4987.5209999999734</v>
      </c>
      <c r="D24" s="5">
        <f>C11</f>
        <v>5.037899999999973E-2</v>
      </c>
      <c r="G24" s="11"/>
    </row>
    <row r="25" spans="1:7" x14ac:dyDescent="0.25">
      <c r="B25" s="1" t="s">
        <v>28</v>
      </c>
      <c r="C25" s="9">
        <f>C24+C23</f>
        <v>103987.52099999998</v>
      </c>
      <c r="G25" s="11"/>
    </row>
    <row r="27" spans="1:7" x14ac:dyDescent="0.25">
      <c r="A27" s="1" t="s">
        <v>5</v>
      </c>
    </row>
    <row r="28" spans="1:7" x14ac:dyDescent="0.25">
      <c r="B28" t="s">
        <v>90</v>
      </c>
      <c r="C28" s="3">
        <v>0.01</v>
      </c>
      <c r="E28" s="6"/>
      <c r="F28" s="6"/>
      <c r="G28" s="28" t="s">
        <v>47</v>
      </c>
    </row>
    <row r="29" spans="1:7" x14ac:dyDescent="0.25">
      <c r="B29" t="s">
        <v>91</v>
      </c>
      <c r="C29" s="4">
        <v>0</v>
      </c>
      <c r="G29" s="28"/>
    </row>
    <row r="30" spans="1:7" x14ac:dyDescent="0.25">
      <c r="B30" t="s">
        <v>29</v>
      </c>
      <c r="C30" s="4">
        <v>0</v>
      </c>
      <c r="G30" s="28"/>
    </row>
    <row r="31" spans="1:7" x14ac:dyDescent="0.25">
      <c r="B31" t="s">
        <v>30</v>
      </c>
      <c r="C31" s="3">
        <v>0</v>
      </c>
      <c r="E31" s="6"/>
      <c r="F31" s="6"/>
      <c r="G31" s="28"/>
    </row>
    <row r="32" spans="1:7" x14ac:dyDescent="0.25">
      <c r="B32" t="s">
        <v>31</v>
      </c>
      <c r="C32" s="3">
        <v>6.0000000000000001E-3</v>
      </c>
      <c r="E32" s="6"/>
      <c r="F32" s="6"/>
    </row>
    <row r="33" spans="1:9" x14ac:dyDescent="0.25">
      <c r="B33" t="s">
        <v>37</v>
      </c>
      <c r="C33" s="3">
        <v>1E-3</v>
      </c>
      <c r="E33" s="6"/>
      <c r="F33" s="6"/>
    </row>
    <row r="34" spans="1:9" x14ac:dyDescent="0.25">
      <c r="B34" t="s">
        <v>38</v>
      </c>
      <c r="C34" s="3">
        <v>1.5E-3</v>
      </c>
      <c r="E34" s="6"/>
      <c r="F34" s="6"/>
    </row>
    <row r="35" spans="1:9" x14ac:dyDescent="0.25">
      <c r="B35" t="s">
        <v>89</v>
      </c>
      <c r="C35" s="3">
        <v>0</v>
      </c>
      <c r="E35" s="6"/>
      <c r="F35" s="6"/>
      <c r="G35" t="s">
        <v>39</v>
      </c>
    </row>
    <row r="41" spans="1:9" x14ac:dyDescent="0.25">
      <c r="A41" s="1" t="s">
        <v>58</v>
      </c>
    </row>
    <row r="42" spans="1:9" x14ac:dyDescent="0.25">
      <c r="B42" t="s">
        <v>52</v>
      </c>
      <c r="C42" s="23">
        <f>((1+Expected_Return)^(1/12))-1</f>
        <v>4.1043207004374249E-3</v>
      </c>
      <c r="I42" s="7"/>
    </row>
    <row r="43" spans="1:9" x14ac:dyDescent="0.25">
      <c r="B43" t="s">
        <v>92</v>
      </c>
      <c r="C43" s="23">
        <f>((1+EQ_Ongoing_Percentage)^(1/12))-1</f>
        <v>8.295381143461622E-4</v>
      </c>
      <c r="I43" s="7"/>
    </row>
    <row r="44" spans="1:9" x14ac:dyDescent="0.25">
      <c r="B44" t="s">
        <v>93</v>
      </c>
      <c r="C44" s="23" t="s">
        <v>57</v>
      </c>
      <c r="I44" s="7"/>
    </row>
    <row r="45" spans="1:9" x14ac:dyDescent="0.25">
      <c r="B45" t="s">
        <v>53</v>
      </c>
      <c r="C45" s="23" t="s">
        <v>57</v>
      </c>
      <c r="H45" s="6"/>
      <c r="I45" s="7"/>
    </row>
    <row r="46" spans="1:9" x14ac:dyDescent="0.25">
      <c r="B46" t="s">
        <v>54</v>
      </c>
      <c r="C46" s="23">
        <f>((1+Product_Ongoing_Percentage)^(1/12))-1</f>
        <v>0</v>
      </c>
      <c r="H46" s="6"/>
      <c r="I46" s="7"/>
    </row>
    <row r="47" spans="1:9" x14ac:dyDescent="0.25">
      <c r="B47" t="s">
        <v>20</v>
      </c>
      <c r="C47" s="23">
        <f>((1+C32)^(1/12))-1</f>
        <v>4.9863024788132648E-4</v>
      </c>
    </row>
    <row r="48" spans="1:9" x14ac:dyDescent="0.25">
      <c r="B48" t="s">
        <v>55</v>
      </c>
      <c r="C48" s="23">
        <f>((1+C33)^(1/12))-1</f>
        <v>8.3295163273211514E-5</v>
      </c>
    </row>
    <row r="49" spans="2:3" x14ac:dyDescent="0.25">
      <c r="B49" t="s">
        <v>56</v>
      </c>
      <c r="C49" s="23">
        <f>((1+C34)^(1/12))-1</f>
        <v>1.2491414476678564E-4</v>
      </c>
    </row>
    <row r="50" spans="2:3" x14ac:dyDescent="0.25">
      <c r="B50" t="s">
        <v>94</v>
      </c>
      <c r="C50" s="23">
        <f>((1+EQ_Ongoing_Dealing)^(1/12))-1</f>
        <v>0</v>
      </c>
    </row>
    <row r="52" spans="2:3" x14ac:dyDescent="0.25">
      <c r="B52" t="s">
        <v>60</v>
      </c>
      <c r="C52" s="22">
        <f>C43+C46+C47+C48+C49+C50</f>
        <v>1.5363776702674858E-3</v>
      </c>
    </row>
  </sheetData>
  <mergeCells count="4">
    <mergeCell ref="G4:G7"/>
    <mergeCell ref="G8:G9"/>
    <mergeCell ref="G28:G31"/>
    <mergeCell ref="G15:G18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3DB4-1E3F-4149-886C-6CBA1AC1860A}">
  <dimension ref="A1:H854"/>
  <sheetViews>
    <sheetView workbookViewId="0">
      <selection activeCell="D8" sqref="D8"/>
    </sheetView>
  </sheetViews>
  <sheetFormatPr defaultRowHeight="15" x14ac:dyDescent="0.25"/>
  <cols>
    <col min="1" max="1" width="33.7109375" customWidth="1"/>
    <col min="2" max="2" width="11" customWidth="1"/>
    <col min="3" max="3" width="12.7109375" bestFit="1" customWidth="1"/>
    <col min="4" max="4" width="20.140625" bestFit="1" customWidth="1"/>
    <col min="5" max="5" width="19" bestFit="1" customWidth="1"/>
    <col min="6" max="6" width="19.140625" bestFit="1" customWidth="1"/>
    <col min="7" max="7" width="18" bestFit="1" customWidth="1"/>
    <col min="8" max="8" width="11.5703125" bestFit="1" customWidth="1"/>
  </cols>
  <sheetData>
    <row r="1" spans="1:8" x14ac:dyDescent="0.25">
      <c r="A1" t="s">
        <v>109</v>
      </c>
    </row>
    <row r="2" spans="1:8" x14ac:dyDescent="0.25">
      <c r="A2" t="s">
        <v>110</v>
      </c>
    </row>
    <row r="3" spans="1:8" x14ac:dyDescent="0.25">
      <c r="A3" t="s">
        <v>118</v>
      </c>
    </row>
    <row r="5" spans="1:8" x14ac:dyDescent="0.25">
      <c r="A5" t="s">
        <v>121</v>
      </c>
      <c r="B5" t="s">
        <v>122</v>
      </c>
      <c r="C5" t="s">
        <v>104</v>
      </c>
      <c r="D5" t="s">
        <v>105</v>
      </c>
    </row>
    <row r="6" spans="1:8" x14ac:dyDescent="0.25">
      <c r="A6" t="s">
        <v>103</v>
      </c>
      <c r="B6" s="32">
        <v>0</v>
      </c>
      <c r="C6">
        <v>1</v>
      </c>
      <c r="D6">
        <v>10</v>
      </c>
    </row>
    <row r="7" spans="1:8" x14ac:dyDescent="0.25">
      <c r="A7" t="s">
        <v>106</v>
      </c>
      <c r="B7" s="32">
        <v>1000</v>
      </c>
      <c r="C7">
        <v>2</v>
      </c>
      <c r="D7">
        <v>15</v>
      </c>
    </row>
    <row r="8" spans="1:8" x14ac:dyDescent="0.25">
      <c r="A8" t="s">
        <v>112</v>
      </c>
      <c r="B8" s="32">
        <v>0</v>
      </c>
      <c r="C8">
        <v>15</v>
      </c>
      <c r="D8">
        <v>20</v>
      </c>
    </row>
    <row r="9" spans="1:8" x14ac:dyDescent="0.25">
      <c r="A9" t="s">
        <v>113</v>
      </c>
      <c r="B9" s="32">
        <v>0</v>
      </c>
      <c r="C9">
        <v>5</v>
      </c>
      <c r="D9">
        <v>30</v>
      </c>
    </row>
    <row r="12" spans="1:8" x14ac:dyDescent="0.25">
      <c r="A12" s="33" t="s">
        <v>111</v>
      </c>
    </row>
    <row r="14" spans="1:8" x14ac:dyDescent="0.25">
      <c r="A14" t="s">
        <v>76</v>
      </c>
      <c r="B14" t="s">
        <v>59</v>
      </c>
      <c r="C14" t="s">
        <v>61</v>
      </c>
      <c r="D14" t="s">
        <v>107</v>
      </c>
      <c r="E14" t="s">
        <v>108</v>
      </c>
      <c r="F14" t="s">
        <v>114</v>
      </c>
      <c r="G14" t="s">
        <v>115</v>
      </c>
      <c r="H14" t="s">
        <v>116</v>
      </c>
    </row>
    <row r="15" spans="1:8" x14ac:dyDescent="0.25">
      <c r="A15">
        <v>1</v>
      </c>
      <c r="B15">
        <v>1</v>
      </c>
      <c r="C15" t="b">
        <f>IF((B15-1)/12=(A15-1),TRUE,FALSE)</f>
        <v>1</v>
      </c>
      <c r="D15" s="10">
        <f>IF(AND(A15&gt;=$C$6,A15&lt;=$D$6)=TRUE,$B$6,0)</f>
        <v>0</v>
      </c>
      <c r="E15" s="10">
        <f>IF(AND(C15=TRUE,A15&gt;=$C$7,A15&lt;=$D$7),$B$7,0)</f>
        <v>0</v>
      </c>
      <c r="F15" s="10">
        <f>IF(AND(A15&gt;=$C$8,A15&lt;=$D$8),$B$8,0)</f>
        <v>0</v>
      </c>
      <c r="G15" s="10">
        <f>IF(AND(C15=TRUE,A15&gt;=$C$9,A15&lt;=$D$9),$B$9,0)</f>
        <v>0</v>
      </c>
      <c r="H15" s="24">
        <f>D15+E15-F15-G15</f>
        <v>0</v>
      </c>
    </row>
    <row r="16" spans="1:8" x14ac:dyDescent="0.25">
      <c r="A16">
        <v>1</v>
      </c>
      <c r="B16">
        <v>2</v>
      </c>
      <c r="C16" t="b">
        <f t="shared" ref="C16:C27" si="0">IF((B16-1)/12=(A16-1),TRUE,FALSE)</f>
        <v>0</v>
      </c>
      <c r="D16" s="10">
        <f t="shared" ref="D16:D79" si="1">IF(AND(A16&gt;=$C$6,A16&lt;=$D$6)=TRUE,$B$6,0)</f>
        <v>0</v>
      </c>
      <c r="E16" s="10">
        <f t="shared" ref="E16:E79" si="2">IF(AND(C16=TRUE,A16&gt;=$C$7,A16&lt;=$D$7),$B$7,0)</f>
        <v>0</v>
      </c>
      <c r="F16" s="10">
        <f t="shared" ref="F16:F79" si="3">IF(AND(A16&gt;=$C$8,A16&lt;=$D$8),$B$8,0)</f>
        <v>0</v>
      </c>
      <c r="G16" s="10">
        <f t="shared" ref="G16:G79" si="4">IF(AND(C16=TRUE,A16&gt;=$C$9,A16&lt;=$D$9),$B$9,0)</f>
        <v>0</v>
      </c>
      <c r="H16" s="24">
        <f t="shared" ref="H16:H79" si="5">D16+E16-F16-G16</f>
        <v>0</v>
      </c>
    </row>
    <row r="17" spans="1:8" x14ac:dyDescent="0.25">
      <c r="A17">
        <v>1</v>
      </c>
      <c r="B17">
        <v>3</v>
      </c>
      <c r="C17" t="b">
        <f t="shared" si="0"/>
        <v>0</v>
      </c>
      <c r="D17" s="10">
        <f t="shared" si="1"/>
        <v>0</v>
      </c>
      <c r="E17" s="10">
        <f t="shared" si="2"/>
        <v>0</v>
      </c>
      <c r="F17" s="10">
        <f t="shared" si="3"/>
        <v>0</v>
      </c>
      <c r="G17" s="10">
        <f t="shared" si="4"/>
        <v>0</v>
      </c>
      <c r="H17" s="24">
        <f t="shared" si="5"/>
        <v>0</v>
      </c>
    </row>
    <row r="18" spans="1:8" x14ac:dyDescent="0.25">
      <c r="A18">
        <v>1</v>
      </c>
      <c r="B18">
        <v>4</v>
      </c>
      <c r="C18" t="b">
        <f t="shared" si="0"/>
        <v>0</v>
      </c>
      <c r="D18" s="10">
        <f t="shared" si="1"/>
        <v>0</v>
      </c>
      <c r="E18" s="10">
        <f t="shared" si="2"/>
        <v>0</v>
      </c>
      <c r="F18" s="10">
        <f t="shared" si="3"/>
        <v>0</v>
      </c>
      <c r="G18" s="10">
        <f t="shared" si="4"/>
        <v>0</v>
      </c>
      <c r="H18" s="24">
        <f t="shared" si="5"/>
        <v>0</v>
      </c>
    </row>
    <row r="19" spans="1:8" x14ac:dyDescent="0.25">
      <c r="A19">
        <v>1</v>
      </c>
      <c r="B19">
        <v>5</v>
      </c>
      <c r="C19" t="b">
        <f t="shared" si="0"/>
        <v>0</v>
      </c>
      <c r="D19" s="10">
        <f t="shared" si="1"/>
        <v>0</v>
      </c>
      <c r="E19" s="10">
        <f t="shared" si="2"/>
        <v>0</v>
      </c>
      <c r="F19" s="10">
        <f t="shared" si="3"/>
        <v>0</v>
      </c>
      <c r="G19" s="10">
        <f t="shared" si="4"/>
        <v>0</v>
      </c>
      <c r="H19" s="24">
        <f t="shared" si="5"/>
        <v>0</v>
      </c>
    </row>
    <row r="20" spans="1:8" x14ac:dyDescent="0.25">
      <c r="A20">
        <v>1</v>
      </c>
      <c r="B20">
        <v>6</v>
      </c>
      <c r="C20" t="b">
        <f t="shared" si="0"/>
        <v>0</v>
      </c>
      <c r="D20" s="10">
        <f t="shared" si="1"/>
        <v>0</v>
      </c>
      <c r="E20" s="10">
        <f t="shared" si="2"/>
        <v>0</v>
      </c>
      <c r="F20" s="10">
        <f t="shared" si="3"/>
        <v>0</v>
      </c>
      <c r="G20" s="10">
        <f t="shared" si="4"/>
        <v>0</v>
      </c>
      <c r="H20" s="24">
        <f t="shared" si="5"/>
        <v>0</v>
      </c>
    </row>
    <row r="21" spans="1:8" x14ac:dyDescent="0.25">
      <c r="A21">
        <v>1</v>
      </c>
      <c r="B21">
        <v>7</v>
      </c>
      <c r="C21" t="b">
        <f t="shared" si="0"/>
        <v>0</v>
      </c>
      <c r="D21" s="10">
        <f t="shared" si="1"/>
        <v>0</v>
      </c>
      <c r="E21" s="10">
        <f t="shared" si="2"/>
        <v>0</v>
      </c>
      <c r="F21" s="10">
        <f t="shared" si="3"/>
        <v>0</v>
      </c>
      <c r="G21" s="10">
        <f t="shared" si="4"/>
        <v>0</v>
      </c>
      <c r="H21" s="24">
        <f t="shared" si="5"/>
        <v>0</v>
      </c>
    </row>
    <row r="22" spans="1:8" x14ac:dyDescent="0.25">
      <c r="A22">
        <v>1</v>
      </c>
      <c r="B22">
        <v>8</v>
      </c>
      <c r="C22" t="b">
        <f t="shared" si="0"/>
        <v>0</v>
      </c>
      <c r="D22" s="10">
        <f t="shared" si="1"/>
        <v>0</v>
      </c>
      <c r="E22" s="10">
        <f t="shared" si="2"/>
        <v>0</v>
      </c>
      <c r="F22" s="10">
        <f t="shared" si="3"/>
        <v>0</v>
      </c>
      <c r="G22" s="10">
        <f t="shared" si="4"/>
        <v>0</v>
      </c>
      <c r="H22" s="24">
        <f t="shared" si="5"/>
        <v>0</v>
      </c>
    </row>
    <row r="23" spans="1:8" x14ac:dyDescent="0.25">
      <c r="A23">
        <v>1</v>
      </c>
      <c r="B23">
        <v>9</v>
      </c>
      <c r="C23" t="b">
        <f t="shared" si="0"/>
        <v>0</v>
      </c>
      <c r="D23" s="10">
        <f t="shared" si="1"/>
        <v>0</v>
      </c>
      <c r="E23" s="10">
        <f t="shared" si="2"/>
        <v>0</v>
      </c>
      <c r="F23" s="10">
        <f t="shared" si="3"/>
        <v>0</v>
      </c>
      <c r="G23" s="10">
        <f t="shared" si="4"/>
        <v>0</v>
      </c>
      <c r="H23" s="24">
        <f t="shared" si="5"/>
        <v>0</v>
      </c>
    </row>
    <row r="24" spans="1:8" x14ac:dyDescent="0.25">
      <c r="A24">
        <v>1</v>
      </c>
      <c r="B24">
        <v>10</v>
      </c>
      <c r="C24" t="b">
        <f t="shared" si="0"/>
        <v>0</v>
      </c>
      <c r="D24" s="10">
        <f t="shared" si="1"/>
        <v>0</v>
      </c>
      <c r="E24" s="10">
        <f t="shared" si="2"/>
        <v>0</v>
      </c>
      <c r="F24" s="10">
        <f t="shared" si="3"/>
        <v>0</v>
      </c>
      <c r="G24" s="10">
        <f t="shared" si="4"/>
        <v>0</v>
      </c>
      <c r="H24" s="24">
        <f t="shared" si="5"/>
        <v>0</v>
      </c>
    </row>
    <row r="25" spans="1:8" x14ac:dyDescent="0.25">
      <c r="A25">
        <v>1</v>
      </c>
      <c r="B25">
        <v>11</v>
      </c>
      <c r="C25" t="b">
        <f t="shared" si="0"/>
        <v>0</v>
      </c>
      <c r="D25" s="10">
        <f t="shared" si="1"/>
        <v>0</v>
      </c>
      <c r="E25" s="10">
        <f t="shared" si="2"/>
        <v>0</v>
      </c>
      <c r="F25" s="10">
        <f t="shared" si="3"/>
        <v>0</v>
      </c>
      <c r="G25" s="10">
        <f t="shared" si="4"/>
        <v>0</v>
      </c>
      <c r="H25" s="24">
        <f t="shared" si="5"/>
        <v>0</v>
      </c>
    </row>
    <row r="26" spans="1:8" x14ac:dyDescent="0.25">
      <c r="A26">
        <v>1</v>
      </c>
      <c r="B26">
        <v>12</v>
      </c>
      <c r="C26" t="b">
        <f t="shared" si="0"/>
        <v>0</v>
      </c>
      <c r="D26" s="10">
        <f t="shared" si="1"/>
        <v>0</v>
      </c>
      <c r="E26" s="10">
        <f t="shared" si="2"/>
        <v>0</v>
      </c>
      <c r="F26" s="10">
        <f t="shared" si="3"/>
        <v>0</v>
      </c>
      <c r="G26" s="10">
        <f t="shared" si="4"/>
        <v>0</v>
      </c>
      <c r="H26" s="24">
        <f t="shared" si="5"/>
        <v>0</v>
      </c>
    </row>
    <row r="27" spans="1:8" x14ac:dyDescent="0.25">
      <c r="A27">
        <v>2</v>
      </c>
      <c r="B27">
        <v>13</v>
      </c>
      <c r="C27" t="b">
        <f t="shared" si="0"/>
        <v>1</v>
      </c>
      <c r="D27" s="10">
        <f t="shared" si="1"/>
        <v>0</v>
      </c>
      <c r="E27" s="10">
        <f t="shared" si="2"/>
        <v>1000</v>
      </c>
      <c r="F27" s="10">
        <f t="shared" si="3"/>
        <v>0</v>
      </c>
      <c r="G27" s="10">
        <f t="shared" si="4"/>
        <v>0</v>
      </c>
      <c r="H27" s="24">
        <f t="shared" si="5"/>
        <v>1000</v>
      </c>
    </row>
    <row r="28" spans="1:8" x14ac:dyDescent="0.25">
      <c r="A28">
        <v>2</v>
      </c>
      <c r="B28">
        <v>14</v>
      </c>
      <c r="C28" t="b">
        <f t="shared" ref="C28:C91" si="6">IF((B28-1)/12=(A28-1),TRUE,FALSE)</f>
        <v>0</v>
      </c>
      <c r="D28" s="10">
        <f t="shared" si="1"/>
        <v>0</v>
      </c>
      <c r="E28" s="10">
        <f t="shared" si="2"/>
        <v>0</v>
      </c>
      <c r="F28" s="10">
        <f t="shared" si="3"/>
        <v>0</v>
      </c>
      <c r="G28" s="10">
        <f t="shared" si="4"/>
        <v>0</v>
      </c>
      <c r="H28" s="24">
        <f t="shared" si="5"/>
        <v>0</v>
      </c>
    </row>
    <row r="29" spans="1:8" x14ac:dyDescent="0.25">
      <c r="A29">
        <v>2</v>
      </c>
      <c r="B29">
        <v>15</v>
      </c>
      <c r="C29" t="b">
        <f t="shared" si="6"/>
        <v>0</v>
      </c>
      <c r="D29" s="10">
        <f t="shared" si="1"/>
        <v>0</v>
      </c>
      <c r="E29" s="10">
        <f t="shared" si="2"/>
        <v>0</v>
      </c>
      <c r="F29" s="10">
        <f t="shared" si="3"/>
        <v>0</v>
      </c>
      <c r="G29" s="10">
        <f t="shared" si="4"/>
        <v>0</v>
      </c>
      <c r="H29" s="24">
        <f t="shared" si="5"/>
        <v>0</v>
      </c>
    </row>
    <row r="30" spans="1:8" x14ac:dyDescent="0.25">
      <c r="A30">
        <v>2</v>
      </c>
      <c r="B30">
        <v>16</v>
      </c>
      <c r="C30" t="b">
        <f t="shared" si="6"/>
        <v>0</v>
      </c>
      <c r="D30" s="10">
        <f t="shared" si="1"/>
        <v>0</v>
      </c>
      <c r="E30" s="10">
        <f t="shared" si="2"/>
        <v>0</v>
      </c>
      <c r="F30" s="10">
        <f t="shared" si="3"/>
        <v>0</v>
      </c>
      <c r="G30" s="10">
        <f t="shared" si="4"/>
        <v>0</v>
      </c>
      <c r="H30" s="24">
        <f t="shared" si="5"/>
        <v>0</v>
      </c>
    </row>
    <row r="31" spans="1:8" x14ac:dyDescent="0.25">
      <c r="A31">
        <v>2</v>
      </c>
      <c r="B31">
        <v>17</v>
      </c>
      <c r="C31" t="b">
        <f t="shared" si="6"/>
        <v>0</v>
      </c>
      <c r="D31" s="10">
        <f t="shared" si="1"/>
        <v>0</v>
      </c>
      <c r="E31" s="10">
        <f t="shared" si="2"/>
        <v>0</v>
      </c>
      <c r="F31" s="10">
        <f t="shared" si="3"/>
        <v>0</v>
      </c>
      <c r="G31" s="10">
        <f t="shared" si="4"/>
        <v>0</v>
      </c>
      <c r="H31" s="24">
        <f t="shared" si="5"/>
        <v>0</v>
      </c>
    </row>
    <row r="32" spans="1:8" x14ac:dyDescent="0.25">
      <c r="A32">
        <v>2</v>
      </c>
      <c r="B32">
        <v>18</v>
      </c>
      <c r="C32" t="b">
        <f t="shared" si="6"/>
        <v>0</v>
      </c>
      <c r="D32" s="10">
        <f t="shared" si="1"/>
        <v>0</v>
      </c>
      <c r="E32" s="10">
        <f t="shared" si="2"/>
        <v>0</v>
      </c>
      <c r="F32" s="10">
        <f t="shared" si="3"/>
        <v>0</v>
      </c>
      <c r="G32" s="10">
        <f t="shared" si="4"/>
        <v>0</v>
      </c>
      <c r="H32" s="24">
        <f t="shared" si="5"/>
        <v>0</v>
      </c>
    </row>
    <row r="33" spans="1:8" x14ac:dyDescent="0.25">
      <c r="A33">
        <v>2</v>
      </c>
      <c r="B33">
        <v>19</v>
      </c>
      <c r="C33" t="b">
        <f t="shared" si="6"/>
        <v>0</v>
      </c>
      <c r="D33" s="10">
        <f t="shared" si="1"/>
        <v>0</v>
      </c>
      <c r="E33" s="10">
        <f t="shared" si="2"/>
        <v>0</v>
      </c>
      <c r="F33" s="10">
        <f t="shared" si="3"/>
        <v>0</v>
      </c>
      <c r="G33" s="10">
        <f t="shared" si="4"/>
        <v>0</v>
      </c>
      <c r="H33" s="24">
        <f t="shared" si="5"/>
        <v>0</v>
      </c>
    </row>
    <row r="34" spans="1:8" x14ac:dyDescent="0.25">
      <c r="A34">
        <v>2</v>
      </c>
      <c r="B34">
        <v>20</v>
      </c>
      <c r="C34" t="b">
        <f t="shared" si="6"/>
        <v>0</v>
      </c>
      <c r="D34" s="10">
        <f t="shared" si="1"/>
        <v>0</v>
      </c>
      <c r="E34" s="10">
        <f t="shared" si="2"/>
        <v>0</v>
      </c>
      <c r="F34" s="10">
        <f t="shared" si="3"/>
        <v>0</v>
      </c>
      <c r="G34" s="10">
        <f t="shared" si="4"/>
        <v>0</v>
      </c>
      <c r="H34" s="24">
        <f t="shared" si="5"/>
        <v>0</v>
      </c>
    </row>
    <row r="35" spans="1:8" x14ac:dyDescent="0.25">
      <c r="A35">
        <v>2</v>
      </c>
      <c r="B35">
        <v>21</v>
      </c>
      <c r="C35" t="b">
        <f t="shared" si="6"/>
        <v>0</v>
      </c>
      <c r="D35" s="10">
        <f t="shared" si="1"/>
        <v>0</v>
      </c>
      <c r="E35" s="10">
        <f t="shared" si="2"/>
        <v>0</v>
      </c>
      <c r="F35" s="10">
        <f t="shared" si="3"/>
        <v>0</v>
      </c>
      <c r="G35" s="10">
        <f t="shared" si="4"/>
        <v>0</v>
      </c>
      <c r="H35" s="24">
        <f t="shared" si="5"/>
        <v>0</v>
      </c>
    </row>
    <row r="36" spans="1:8" x14ac:dyDescent="0.25">
      <c r="A36">
        <v>2</v>
      </c>
      <c r="B36">
        <v>22</v>
      </c>
      <c r="C36" t="b">
        <f t="shared" si="6"/>
        <v>0</v>
      </c>
      <c r="D36" s="10">
        <f t="shared" si="1"/>
        <v>0</v>
      </c>
      <c r="E36" s="10">
        <f t="shared" si="2"/>
        <v>0</v>
      </c>
      <c r="F36" s="10">
        <f t="shared" si="3"/>
        <v>0</v>
      </c>
      <c r="G36" s="10">
        <f t="shared" si="4"/>
        <v>0</v>
      </c>
      <c r="H36" s="24">
        <f t="shared" si="5"/>
        <v>0</v>
      </c>
    </row>
    <row r="37" spans="1:8" x14ac:dyDescent="0.25">
      <c r="A37">
        <v>2</v>
      </c>
      <c r="B37">
        <v>23</v>
      </c>
      <c r="C37" t="b">
        <f t="shared" si="6"/>
        <v>0</v>
      </c>
      <c r="D37" s="10">
        <f t="shared" si="1"/>
        <v>0</v>
      </c>
      <c r="E37" s="10">
        <f t="shared" si="2"/>
        <v>0</v>
      </c>
      <c r="F37" s="10">
        <f t="shared" si="3"/>
        <v>0</v>
      </c>
      <c r="G37" s="10">
        <f t="shared" si="4"/>
        <v>0</v>
      </c>
      <c r="H37" s="24">
        <f t="shared" si="5"/>
        <v>0</v>
      </c>
    </row>
    <row r="38" spans="1:8" x14ac:dyDescent="0.25">
      <c r="A38">
        <v>2</v>
      </c>
      <c r="B38">
        <v>24</v>
      </c>
      <c r="C38" t="b">
        <f t="shared" si="6"/>
        <v>0</v>
      </c>
      <c r="D38" s="10">
        <f t="shared" si="1"/>
        <v>0</v>
      </c>
      <c r="E38" s="10">
        <f t="shared" si="2"/>
        <v>0</v>
      </c>
      <c r="F38" s="10">
        <f t="shared" si="3"/>
        <v>0</v>
      </c>
      <c r="G38" s="10">
        <f t="shared" si="4"/>
        <v>0</v>
      </c>
      <c r="H38" s="24">
        <f t="shared" si="5"/>
        <v>0</v>
      </c>
    </row>
    <row r="39" spans="1:8" x14ac:dyDescent="0.25">
      <c r="A39">
        <v>3</v>
      </c>
      <c r="B39">
        <v>25</v>
      </c>
      <c r="C39" t="b">
        <f t="shared" si="6"/>
        <v>1</v>
      </c>
      <c r="D39" s="10">
        <f t="shared" si="1"/>
        <v>0</v>
      </c>
      <c r="E39" s="10">
        <f t="shared" si="2"/>
        <v>1000</v>
      </c>
      <c r="F39" s="10">
        <f t="shared" si="3"/>
        <v>0</v>
      </c>
      <c r="G39" s="10">
        <f t="shared" si="4"/>
        <v>0</v>
      </c>
      <c r="H39" s="24">
        <f t="shared" si="5"/>
        <v>1000</v>
      </c>
    </row>
    <row r="40" spans="1:8" x14ac:dyDescent="0.25">
      <c r="A40">
        <v>3</v>
      </c>
      <c r="B40">
        <v>26</v>
      </c>
      <c r="C40" t="b">
        <f t="shared" si="6"/>
        <v>0</v>
      </c>
      <c r="D40" s="10">
        <f t="shared" si="1"/>
        <v>0</v>
      </c>
      <c r="E40" s="10">
        <f t="shared" si="2"/>
        <v>0</v>
      </c>
      <c r="F40" s="10">
        <f t="shared" si="3"/>
        <v>0</v>
      </c>
      <c r="G40" s="10">
        <f t="shared" si="4"/>
        <v>0</v>
      </c>
      <c r="H40" s="24">
        <f t="shared" si="5"/>
        <v>0</v>
      </c>
    </row>
    <row r="41" spans="1:8" x14ac:dyDescent="0.25">
      <c r="A41">
        <v>3</v>
      </c>
      <c r="B41">
        <v>27</v>
      </c>
      <c r="C41" t="b">
        <f t="shared" si="6"/>
        <v>0</v>
      </c>
      <c r="D41" s="10">
        <f t="shared" si="1"/>
        <v>0</v>
      </c>
      <c r="E41" s="10">
        <f t="shared" si="2"/>
        <v>0</v>
      </c>
      <c r="F41" s="10">
        <f t="shared" si="3"/>
        <v>0</v>
      </c>
      <c r="G41" s="10">
        <f t="shared" si="4"/>
        <v>0</v>
      </c>
      <c r="H41" s="24">
        <f t="shared" si="5"/>
        <v>0</v>
      </c>
    </row>
    <row r="42" spans="1:8" x14ac:dyDescent="0.25">
      <c r="A42">
        <v>3</v>
      </c>
      <c r="B42">
        <v>28</v>
      </c>
      <c r="C42" t="b">
        <f t="shared" si="6"/>
        <v>0</v>
      </c>
      <c r="D42" s="10">
        <f t="shared" si="1"/>
        <v>0</v>
      </c>
      <c r="E42" s="10">
        <f t="shared" si="2"/>
        <v>0</v>
      </c>
      <c r="F42" s="10">
        <f t="shared" si="3"/>
        <v>0</v>
      </c>
      <c r="G42" s="10">
        <f t="shared" si="4"/>
        <v>0</v>
      </c>
      <c r="H42" s="24">
        <f t="shared" si="5"/>
        <v>0</v>
      </c>
    </row>
    <row r="43" spans="1:8" x14ac:dyDescent="0.25">
      <c r="A43">
        <v>3</v>
      </c>
      <c r="B43">
        <v>29</v>
      </c>
      <c r="C43" t="b">
        <f t="shared" si="6"/>
        <v>0</v>
      </c>
      <c r="D43" s="10">
        <f t="shared" si="1"/>
        <v>0</v>
      </c>
      <c r="E43" s="10">
        <f t="shared" si="2"/>
        <v>0</v>
      </c>
      <c r="F43" s="10">
        <f t="shared" si="3"/>
        <v>0</v>
      </c>
      <c r="G43" s="10">
        <f t="shared" si="4"/>
        <v>0</v>
      </c>
      <c r="H43" s="24">
        <f t="shared" si="5"/>
        <v>0</v>
      </c>
    </row>
    <row r="44" spans="1:8" x14ac:dyDescent="0.25">
      <c r="A44">
        <v>3</v>
      </c>
      <c r="B44">
        <v>30</v>
      </c>
      <c r="C44" t="b">
        <f t="shared" si="6"/>
        <v>0</v>
      </c>
      <c r="D44" s="10">
        <f t="shared" si="1"/>
        <v>0</v>
      </c>
      <c r="E44" s="10">
        <f t="shared" si="2"/>
        <v>0</v>
      </c>
      <c r="F44" s="10">
        <f t="shared" si="3"/>
        <v>0</v>
      </c>
      <c r="G44" s="10">
        <f t="shared" si="4"/>
        <v>0</v>
      </c>
      <c r="H44" s="24">
        <f t="shared" si="5"/>
        <v>0</v>
      </c>
    </row>
    <row r="45" spans="1:8" x14ac:dyDescent="0.25">
      <c r="A45">
        <v>3</v>
      </c>
      <c r="B45">
        <v>31</v>
      </c>
      <c r="C45" t="b">
        <f t="shared" si="6"/>
        <v>0</v>
      </c>
      <c r="D45" s="10">
        <f t="shared" si="1"/>
        <v>0</v>
      </c>
      <c r="E45" s="10">
        <f t="shared" si="2"/>
        <v>0</v>
      </c>
      <c r="F45" s="10">
        <f t="shared" si="3"/>
        <v>0</v>
      </c>
      <c r="G45" s="10">
        <f t="shared" si="4"/>
        <v>0</v>
      </c>
      <c r="H45" s="24">
        <f t="shared" si="5"/>
        <v>0</v>
      </c>
    </row>
    <row r="46" spans="1:8" x14ac:dyDescent="0.25">
      <c r="A46">
        <v>3</v>
      </c>
      <c r="B46">
        <v>32</v>
      </c>
      <c r="C46" t="b">
        <f t="shared" si="6"/>
        <v>0</v>
      </c>
      <c r="D46" s="10">
        <f t="shared" si="1"/>
        <v>0</v>
      </c>
      <c r="E46" s="10">
        <f t="shared" si="2"/>
        <v>0</v>
      </c>
      <c r="F46" s="10">
        <f t="shared" si="3"/>
        <v>0</v>
      </c>
      <c r="G46" s="10">
        <f t="shared" si="4"/>
        <v>0</v>
      </c>
      <c r="H46" s="24">
        <f t="shared" si="5"/>
        <v>0</v>
      </c>
    </row>
    <row r="47" spans="1:8" x14ac:dyDescent="0.25">
      <c r="A47">
        <v>3</v>
      </c>
      <c r="B47">
        <v>33</v>
      </c>
      <c r="C47" t="b">
        <f t="shared" si="6"/>
        <v>0</v>
      </c>
      <c r="D47" s="10">
        <f t="shared" si="1"/>
        <v>0</v>
      </c>
      <c r="E47" s="10">
        <f t="shared" si="2"/>
        <v>0</v>
      </c>
      <c r="F47" s="10">
        <f t="shared" si="3"/>
        <v>0</v>
      </c>
      <c r="G47" s="10">
        <f t="shared" si="4"/>
        <v>0</v>
      </c>
      <c r="H47" s="24">
        <f t="shared" si="5"/>
        <v>0</v>
      </c>
    </row>
    <row r="48" spans="1:8" x14ac:dyDescent="0.25">
      <c r="A48">
        <v>3</v>
      </c>
      <c r="B48">
        <v>34</v>
      </c>
      <c r="C48" t="b">
        <f t="shared" si="6"/>
        <v>0</v>
      </c>
      <c r="D48" s="10">
        <f t="shared" si="1"/>
        <v>0</v>
      </c>
      <c r="E48" s="10">
        <f t="shared" si="2"/>
        <v>0</v>
      </c>
      <c r="F48" s="10">
        <f t="shared" si="3"/>
        <v>0</v>
      </c>
      <c r="G48" s="10">
        <f t="shared" si="4"/>
        <v>0</v>
      </c>
      <c r="H48" s="24">
        <f t="shared" si="5"/>
        <v>0</v>
      </c>
    </row>
    <row r="49" spans="1:8" x14ac:dyDescent="0.25">
      <c r="A49">
        <v>3</v>
      </c>
      <c r="B49">
        <v>35</v>
      </c>
      <c r="C49" t="b">
        <f t="shared" si="6"/>
        <v>0</v>
      </c>
      <c r="D49" s="10">
        <f t="shared" si="1"/>
        <v>0</v>
      </c>
      <c r="E49" s="10">
        <f t="shared" si="2"/>
        <v>0</v>
      </c>
      <c r="F49" s="10">
        <f t="shared" si="3"/>
        <v>0</v>
      </c>
      <c r="G49" s="10">
        <f t="shared" si="4"/>
        <v>0</v>
      </c>
      <c r="H49" s="24">
        <f t="shared" si="5"/>
        <v>0</v>
      </c>
    </row>
    <row r="50" spans="1:8" x14ac:dyDescent="0.25">
      <c r="A50">
        <v>3</v>
      </c>
      <c r="B50">
        <v>36</v>
      </c>
      <c r="C50" t="b">
        <f t="shared" si="6"/>
        <v>0</v>
      </c>
      <c r="D50" s="10">
        <f t="shared" si="1"/>
        <v>0</v>
      </c>
      <c r="E50" s="10">
        <f t="shared" si="2"/>
        <v>0</v>
      </c>
      <c r="F50" s="10">
        <f t="shared" si="3"/>
        <v>0</v>
      </c>
      <c r="G50" s="10">
        <f t="shared" si="4"/>
        <v>0</v>
      </c>
      <c r="H50" s="24">
        <f t="shared" si="5"/>
        <v>0</v>
      </c>
    </row>
    <row r="51" spans="1:8" x14ac:dyDescent="0.25">
      <c r="A51">
        <v>4</v>
      </c>
      <c r="B51">
        <v>37</v>
      </c>
      <c r="C51" t="b">
        <f t="shared" si="6"/>
        <v>1</v>
      </c>
      <c r="D51" s="10">
        <f t="shared" si="1"/>
        <v>0</v>
      </c>
      <c r="E51" s="10">
        <f t="shared" si="2"/>
        <v>1000</v>
      </c>
      <c r="F51" s="10">
        <f t="shared" si="3"/>
        <v>0</v>
      </c>
      <c r="G51" s="10">
        <f t="shared" si="4"/>
        <v>0</v>
      </c>
      <c r="H51" s="24">
        <f t="shared" si="5"/>
        <v>1000</v>
      </c>
    </row>
    <row r="52" spans="1:8" x14ac:dyDescent="0.25">
      <c r="A52">
        <v>4</v>
      </c>
      <c r="B52">
        <v>38</v>
      </c>
      <c r="C52" t="b">
        <f t="shared" si="6"/>
        <v>0</v>
      </c>
      <c r="D52" s="10">
        <f t="shared" si="1"/>
        <v>0</v>
      </c>
      <c r="E52" s="10">
        <f t="shared" si="2"/>
        <v>0</v>
      </c>
      <c r="F52" s="10">
        <f t="shared" si="3"/>
        <v>0</v>
      </c>
      <c r="G52" s="10">
        <f t="shared" si="4"/>
        <v>0</v>
      </c>
      <c r="H52" s="24">
        <f t="shared" si="5"/>
        <v>0</v>
      </c>
    </row>
    <row r="53" spans="1:8" x14ac:dyDescent="0.25">
      <c r="A53">
        <v>4</v>
      </c>
      <c r="B53">
        <v>39</v>
      </c>
      <c r="C53" t="b">
        <f t="shared" si="6"/>
        <v>0</v>
      </c>
      <c r="D53" s="10">
        <f t="shared" si="1"/>
        <v>0</v>
      </c>
      <c r="E53" s="10">
        <f t="shared" si="2"/>
        <v>0</v>
      </c>
      <c r="F53" s="10">
        <f t="shared" si="3"/>
        <v>0</v>
      </c>
      <c r="G53" s="10">
        <f t="shared" si="4"/>
        <v>0</v>
      </c>
      <c r="H53" s="24">
        <f t="shared" si="5"/>
        <v>0</v>
      </c>
    </row>
    <row r="54" spans="1:8" x14ac:dyDescent="0.25">
      <c r="A54">
        <v>4</v>
      </c>
      <c r="B54">
        <v>40</v>
      </c>
      <c r="C54" t="b">
        <f t="shared" si="6"/>
        <v>0</v>
      </c>
      <c r="D54" s="10">
        <f t="shared" si="1"/>
        <v>0</v>
      </c>
      <c r="E54" s="10">
        <f t="shared" si="2"/>
        <v>0</v>
      </c>
      <c r="F54" s="10">
        <f t="shared" si="3"/>
        <v>0</v>
      </c>
      <c r="G54" s="10">
        <f t="shared" si="4"/>
        <v>0</v>
      </c>
      <c r="H54" s="24">
        <f t="shared" si="5"/>
        <v>0</v>
      </c>
    </row>
    <row r="55" spans="1:8" x14ac:dyDescent="0.25">
      <c r="A55">
        <v>4</v>
      </c>
      <c r="B55">
        <v>41</v>
      </c>
      <c r="C55" t="b">
        <f t="shared" si="6"/>
        <v>0</v>
      </c>
      <c r="D55" s="10">
        <f t="shared" si="1"/>
        <v>0</v>
      </c>
      <c r="E55" s="10">
        <f t="shared" si="2"/>
        <v>0</v>
      </c>
      <c r="F55" s="10">
        <f t="shared" si="3"/>
        <v>0</v>
      </c>
      <c r="G55" s="10">
        <f t="shared" si="4"/>
        <v>0</v>
      </c>
      <c r="H55" s="24">
        <f t="shared" si="5"/>
        <v>0</v>
      </c>
    </row>
    <row r="56" spans="1:8" x14ac:dyDescent="0.25">
      <c r="A56">
        <v>4</v>
      </c>
      <c r="B56">
        <v>42</v>
      </c>
      <c r="C56" t="b">
        <f t="shared" si="6"/>
        <v>0</v>
      </c>
      <c r="D56" s="10">
        <f t="shared" si="1"/>
        <v>0</v>
      </c>
      <c r="E56" s="10">
        <f t="shared" si="2"/>
        <v>0</v>
      </c>
      <c r="F56" s="10">
        <f t="shared" si="3"/>
        <v>0</v>
      </c>
      <c r="G56" s="10">
        <f t="shared" si="4"/>
        <v>0</v>
      </c>
      <c r="H56" s="24">
        <f t="shared" si="5"/>
        <v>0</v>
      </c>
    </row>
    <row r="57" spans="1:8" x14ac:dyDescent="0.25">
      <c r="A57">
        <v>4</v>
      </c>
      <c r="B57">
        <v>43</v>
      </c>
      <c r="C57" t="b">
        <f t="shared" si="6"/>
        <v>0</v>
      </c>
      <c r="D57" s="10">
        <f t="shared" si="1"/>
        <v>0</v>
      </c>
      <c r="E57" s="10">
        <f t="shared" si="2"/>
        <v>0</v>
      </c>
      <c r="F57" s="10">
        <f t="shared" si="3"/>
        <v>0</v>
      </c>
      <c r="G57" s="10">
        <f t="shared" si="4"/>
        <v>0</v>
      </c>
      <c r="H57" s="24">
        <f t="shared" si="5"/>
        <v>0</v>
      </c>
    </row>
    <row r="58" spans="1:8" x14ac:dyDescent="0.25">
      <c r="A58">
        <v>4</v>
      </c>
      <c r="B58">
        <v>44</v>
      </c>
      <c r="C58" t="b">
        <f t="shared" si="6"/>
        <v>0</v>
      </c>
      <c r="D58" s="10">
        <f t="shared" si="1"/>
        <v>0</v>
      </c>
      <c r="E58" s="10">
        <f t="shared" si="2"/>
        <v>0</v>
      </c>
      <c r="F58" s="10">
        <f t="shared" si="3"/>
        <v>0</v>
      </c>
      <c r="G58" s="10">
        <f t="shared" si="4"/>
        <v>0</v>
      </c>
      <c r="H58" s="24">
        <f t="shared" si="5"/>
        <v>0</v>
      </c>
    </row>
    <row r="59" spans="1:8" x14ac:dyDescent="0.25">
      <c r="A59">
        <v>4</v>
      </c>
      <c r="B59">
        <v>45</v>
      </c>
      <c r="C59" t="b">
        <f t="shared" si="6"/>
        <v>0</v>
      </c>
      <c r="D59" s="10">
        <f t="shared" si="1"/>
        <v>0</v>
      </c>
      <c r="E59" s="10">
        <f t="shared" si="2"/>
        <v>0</v>
      </c>
      <c r="F59" s="10">
        <f t="shared" si="3"/>
        <v>0</v>
      </c>
      <c r="G59" s="10">
        <f t="shared" si="4"/>
        <v>0</v>
      </c>
      <c r="H59" s="24">
        <f t="shared" si="5"/>
        <v>0</v>
      </c>
    </row>
    <row r="60" spans="1:8" x14ac:dyDescent="0.25">
      <c r="A60">
        <v>4</v>
      </c>
      <c r="B60">
        <v>46</v>
      </c>
      <c r="C60" t="b">
        <f t="shared" si="6"/>
        <v>0</v>
      </c>
      <c r="D60" s="10">
        <f t="shared" si="1"/>
        <v>0</v>
      </c>
      <c r="E60" s="10">
        <f t="shared" si="2"/>
        <v>0</v>
      </c>
      <c r="F60" s="10">
        <f t="shared" si="3"/>
        <v>0</v>
      </c>
      <c r="G60" s="10">
        <f t="shared" si="4"/>
        <v>0</v>
      </c>
      <c r="H60" s="24">
        <f t="shared" si="5"/>
        <v>0</v>
      </c>
    </row>
    <row r="61" spans="1:8" x14ac:dyDescent="0.25">
      <c r="A61">
        <v>4</v>
      </c>
      <c r="B61">
        <v>47</v>
      </c>
      <c r="C61" t="b">
        <f t="shared" si="6"/>
        <v>0</v>
      </c>
      <c r="D61" s="10">
        <f t="shared" si="1"/>
        <v>0</v>
      </c>
      <c r="E61" s="10">
        <f t="shared" si="2"/>
        <v>0</v>
      </c>
      <c r="F61" s="10">
        <f t="shared" si="3"/>
        <v>0</v>
      </c>
      <c r="G61" s="10">
        <f t="shared" si="4"/>
        <v>0</v>
      </c>
      <c r="H61" s="24">
        <f t="shared" si="5"/>
        <v>0</v>
      </c>
    </row>
    <row r="62" spans="1:8" x14ac:dyDescent="0.25">
      <c r="A62">
        <v>4</v>
      </c>
      <c r="B62">
        <v>48</v>
      </c>
      <c r="C62" t="b">
        <f t="shared" si="6"/>
        <v>0</v>
      </c>
      <c r="D62" s="10">
        <f t="shared" si="1"/>
        <v>0</v>
      </c>
      <c r="E62" s="10">
        <f t="shared" si="2"/>
        <v>0</v>
      </c>
      <c r="F62" s="10">
        <f t="shared" si="3"/>
        <v>0</v>
      </c>
      <c r="G62" s="10">
        <f t="shared" si="4"/>
        <v>0</v>
      </c>
      <c r="H62" s="24">
        <f t="shared" si="5"/>
        <v>0</v>
      </c>
    </row>
    <row r="63" spans="1:8" x14ac:dyDescent="0.25">
      <c r="A63">
        <v>5</v>
      </c>
      <c r="B63">
        <v>49</v>
      </c>
      <c r="C63" t="b">
        <f t="shared" si="6"/>
        <v>1</v>
      </c>
      <c r="D63" s="10">
        <f t="shared" si="1"/>
        <v>0</v>
      </c>
      <c r="E63" s="10">
        <f t="shared" si="2"/>
        <v>1000</v>
      </c>
      <c r="F63" s="10">
        <f t="shared" si="3"/>
        <v>0</v>
      </c>
      <c r="G63" s="10">
        <f t="shared" si="4"/>
        <v>0</v>
      </c>
      <c r="H63" s="24">
        <f t="shared" si="5"/>
        <v>1000</v>
      </c>
    </row>
    <row r="64" spans="1:8" x14ac:dyDescent="0.25">
      <c r="A64">
        <v>5</v>
      </c>
      <c r="B64">
        <v>50</v>
      </c>
      <c r="C64" t="b">
        <f t="shared" si="6"/>
        <v>0</v>
      </c>
      <c r="D64" s="10">
        <f t="shared" si="1"/>
        <v>0</v>
      </c>
      <c r="E64" s="10">
        <f t="shared" si="2"/>
        <v>0</v>
      </c>
      <c r="F64" s="10">
        <f t="shared" si="3"/>
        <v>0</v>
      </c>
      <c r="G64" s="10">
        <f t="shared" si="4"/>
        <v>0</v>
      </c>
      <c r="H64" s="24">
        <f t="shared" si="5"/>
        <v>0</v>
      </c>
    </row>
    <row r="65" spans="1:8" x14ac:dyDescent="0.25">
      <c r="A65">
        <v>5</v>
      </c>
      <c r="B65">
        <v>51</v>
      </c>
      <c r="C65" t="b">
        <f t="shared" si="6"/>
        <v>0</v>
      </c>
      <c r="D65" s="10">
        <f t="shared" si="1"/>
        <v>0</v>
      </c>
      <c r="E65" s="10">
        <f t="shared" si="2"/>
        <v>0</v>
      </c>
      <c r="F65" s="10">
        <f t="shared" si="3"/>
        <v>0</v>
      </c>
      <c r="G65" s="10">
        <f t="shared" si="4"/>
        <v>0</v>
      </c>
      <c r="H65" s="24">
        <f t="shared" si="5"/>
        <v>0</v>
      </c>
    </row>
    <row r="66" spans="1:8" x14ac:dyDescent="0.25">
      <c r="A66">
        <v>5</v>
      </c>
      <c r="B66">
        <v>52</v>
      </c>
      <c r="C66" t="b">
        <f t="shared" si="6"/>
        <v>0</v>
      </c>
      <c r="D66" s="10">
        <f t="shared" si="1"/>
        <v>0</v>
      </c>
      <c r="E66" s="10">
        <f t="shared" si="2"/>
        <v>0</v>
      </c>
      <c r="F66" s="10">
        <f t="shared" si="3"/>
        <v>0</v>
      </c>
      <c r="G66" s="10">
        <f t="shared" si="4"/>
        <v>0</v>
      </c>
      <c r="H66" s="24">
        <f t="shared" si="5"/>
        <v>0</v>
      </c>
    </row>
    <row r="67" spans="1:8" x14ac:dyDescent="0.25">
      <c r="A67">
        <v>5</v>
      </c>
      <c r="B67">
        <v>53</v>
      </c>
      <c r="C67" t="b">
        <f t="shared" si="6"/>
        <v>0</v>
      </c>
      <c r="D67" s="10">
        <f t="shared" si="1"/>
        <v>0</v>
      </c>
      <c r="E67" s="10">
        <f t="shared" si="2"/>
        <v>0</v>
      </c>
      <c r="F67" s="10">
        <f t="shared" si="3"/>
        <v>0</v>
      </c>
      <c r="G67" s="10">
        <f t="shared" si="4"/>
        <v>0</v>
      </c>
      <c r="H67" s="24">
        <f t="shared" si="5"/>
        <v>0</v>
      </c>
    </row>
    <row r="68" spans="1:8" x14ac:dyDescent="0.25">
      <c r="A68">
        <v>5</v>
      </c>
      <c r="B68">
        <v>54</v>
      </c>
      <c r="C68" t="b">
        <f t="shared" si="6"/>
        <v>0</v>
      </c>
      <c r="D68" s="10">
        <f t="shared" si="1"/>
        <v>0</v>
      </c>
      <c r="E68" s="10">
        <f t="shared" si="2"/>
        <v>0</v>
      </c>
      <c r="F68" s="10">
        <f t="shared" si="3"/>
        <v>0</v>
      </c>
      <c r="G68" s="10">
        <f t="shared" si="4"/>
        <v>0</v>
      </c>
      <c r="H68" s="24">
        <f t="shared" si="5"/>
        <v>0</v>
      </c>
    </row>
    <row r="69" spans="1:8" x14ac:dyDescent="0.25">
      <c r="A69">
        <v>5</v>
      </c>
      <c r="B69">
        <v>55</v>
      </c>
      <c r="C69" t="b">
        <f t="shared" si="6"/>
        <v>0</v>
      </c>
      <c r="D69" s="10">
        <f t="shared" si="1"/>
        <v>0</v>
      </c>
      <c r="E69" s="10">
        <f t="shared" si="2"/>
        <v>0</v>
      </c>
      <c r="F69" s="10">
        <f t="shared" si="3"/>
        <v>0</v>
      </c>
      <c r="G69" s="10">
        <f t="shared" si="4"/>
        <v>0</v>
      </c>
      <c r="H69" s="24">
        <f t="shared" si="5"/>
        <v>0</v>
      </c>
    </row>
    <row r="70" spans="1:8" x14ac:dyDescent="0.25">
      <c r="A70">
        <v>5</v>
      </c>
      <c r="B70">
        <v>56</v>
      </c>
      <c r="C70" t="b">
        <f t="shared" si="6"/>
        <v>0</v>
      </c>
      <c r="D70" s="10">
        <f t="shared" si="1"/>
        <v>0</v>
      </c>
      <c r="E70" s="10">
        <f t="shared" si="2"/>
        <v>0</v>
      </c>
      <c r="F70" s="10">
        <f t="shared" si="3"/>
        <v>0</v>
      </c>
      <c r="G70" s="10">
        <f t="shared" si="4"/>
        <v>0</v>
      </c>
      <c r="H70" s="24">
        <f t="shared" si="5"/>
        <v>0</v>
      </c>
    </row>
    <row r="71" spans="1:8" x14ac:dyDescent="0.25">
      <c r="A71">
        <v>5</v>
      </c>
      <c r="B71">
        <v>57</v>
      </c>
      <c r="C71" t="b">
        <f t="shared" si="6"/>
        <v>0</v>
      </c>
      <c r="D71" s="10">
        <f t="shared" si="1"/>
        <v>0</v>
      </c>
      <c r="E71" s="10">
        <f t="shared" si="2"/>
        <v>0</v>
      </c>
      <c r="F71" s="10">
        <f t="shared" si="3"/>
        <v>0</v>
      </c>
      <c r="G71" s="10">
        <f t="shared" si="4"/>
        <v>0</v>
      </c>
      <c r="H71" s="24">
        <f t="shared" si="5"/>
        <v>0</v>
      </c>
    </row>
    <row r="72" spans="1:8" x14ac:dyDescent="0.25">
      <c r="A72">
        <v>5</v>
      </c>
      <c r="B72">
        <v>58</v>
      </c>
      <c r="C72" t="b">
        <f t="shared" si="6"/>
        <v>0</v>
      </c>
      <c r="D72" s="10">
        <f t="shared" si="1"/>
        <v>0</v>
      </c>
      <c r="E72" s="10">
        <f t="shared" si="2"/>
        <v>0</v>
      </c>
      <c r="F72" s="10">
        <f t="shared" si="3"/>
        <v>0</v>
      </c>
      <c r="G72" s="10">
        <f t="shared" si="4"/>
        <v>0</v>
      </c>
      <c r="H72" s="24">
        <f t="shared" si="5"/>
        <v>0</v>
      </c>
    </row>
    <row r="73" spans="1:8" x14ac:dyDescent="0.25">
      <c r="A73">
        <v>5</v>
      </c>
      <c r="B73">
        <v>59</v>
      </c>
      <c r="C73" t="b">
        <f t="shared" si="6"/>
        <v>0</v>
      </c>
      <c r="D73" s="10">
        <f t="shared" si="1"/>
        <v>0</v>
      </c>
      <c r="E73" s="10">
        <f t="shared" si="2"/>
        <v>0</v>
      </c>
      <c r="F73" s="10">
        <f t="shared" si="3"/>
        <v>0</v>
      </c>
      <c r="G73" s="10">
        <f t="shared" si="4"/>
        <v>0</v>
      </c>
      <c r="H73" s="24">
        <f t="shared" si="5"/>
        <v>0</v>
      </c>
    </row>
    <row r="74" spans="1:8" x14ac:dyDescent="0.25">
      <c r="A74">
        <v>5</v>
      </c>
      <c r="B74">
        <v>60</v>
      </c>
      <c r="C74" t="b">
        <f t="shared" si="6"/>
        <v>0</v>
      </c>
      <c r="D74" s="10">
        <f t="shared" si="1"/>
        <v>0</v>
      </c>
      <c r="E74" s="10">
        <f t="shared" si="2"/>
        <v>0</v>
      </c>
      <c r="F74" s="10">
        <f t="shared" si="3"/>
        <v>0</v>
      </c>
      <c r="G74" s="10">
        <f t="shared" si="4"/>
        <v>0</v>
      </c>
      <c r="H74" s="24">
        <f t="shared" si="5"/>
        <v>0</v>
      </c>
    </row>
    <row r="75" spans="1:8" x14ac:dyDescent="0.25">
      <c r="A75">
        <v>6</v>
      </c>
      <c r="B75">
        <v>61</v>
      </c>
      <c r="C75" t="b">
        <f t="shared" si="6"/>
        <v>1</v>
      </c>
      <c r="D75" s="10">
        <f t="shared" si="1"/>
        <v>0</v>
      </c>
      <c r="E75" s="10">
        <f t="shared" si="2"/>
        <v>1000</v>
      </c>
      <c r="F75" s="10">
        <f t="shared" si="3"/>
        <v>0</v>
      </c>
      <c r="G75" s="10">
        <f t="shared" si="4"/>
        <v>0</v>
      </c>
      <c r="H75" s="24">
        <f t="shared" si="5"/>
        <v>1000</v>
      </c>
    </row>
    <row r="76" spans="1:8" x14ac:dyDescent="0.25">
      <c r="A76">
        <v>6</v>
      </c>
      <c r="B76">
        <v>62</v>
      </c>
      <c r="C76" t="b">
        <f t="shared" si="6"/>
        <v>0</v>
      </c>
      <c r="D76" s="10">
        <f t="shared" si="1"/>
        <v>0</v>
      </c>
      <c r="E76" s="10">
        <f t="shared" si="2"/>
        <v>0</v>
      </c>
      <c r="F76" s="10">
        <f t="shared" si="3"/>
        <v>0</v>
      </c>
      <c r="G76" s="10">
        <f t="shared" si="4"/>
        <v>0</v>
      </c>
      <c r="H76" s="24">
        <f t="shared" si="5"/>
        <v>0</v>
      </c>
    </row>
    <row r="77" spans="1:8" x14ac:dyDescent="0.25">
      <c r="A77">
        <v>6</v>
      </c>
      <c r="B77">
        <v>63</v>
      </c>
      <c r="C77" t="b">
        <f t="shared" si="6"/>
        <v>0</v>
      </c>
      <c r="D77" s="10">
        <f t="shared" si="1"/>
        <v>0</v>
      </c>
      <c r="E77" s="10">
        <f t="shared" si="2"/>
        <v>0</v>
      </c>
      <c r="F77" s="10">
        <f t="shared" si="3"/>
        <v>0</v>
      </c>
      <c r="G77" s="10">
        <f t="shared" si="4"/>
        <v>0</v>
      </c>
      <c r="H77" s="24">
        <f t="shared" si="5"/>
        <v>0</v>
      </c>
    </row>
    <row r="78" spans="1:8" x14ac:dyDescent="0.25">
      <c r="A78">
        <v>6</v>
      </c>
      <c r="B78">
        <v>64</v>
      </c>
      <c r="C78" t="b">
        <f t="shared" si="6"/>
        <v>0</v>
      </c>
      <c r="D78" s="10">
        <f t="shared" si="1"/>
        <v>0</v>
      </c>
      <c r="E78" s="10">
        <f t="shared" si="2"/>
        <v>0</v>
      </c>
      <c r="F78" s="10">
        <f t="shared" si="3"/>
        <v>0</v>
      </c>
      <c r="G78" s="10">
        <f t="shared" si="4"/>
        <v>0</v>
      </c>
      <c r="H78" s="24">
        <f t="shared" si="5"/>
        <v>0</v>
      </c>
    </row>
    <row r="79" spans="1:8" x14ac:dyDescent="0.25">
      <c r="A79">
        <v>6</v>
      </c>
      <c r="B79">
        <v>65</v>
      </c>
      <c r="C79" t="b">
        <f t="shared" si="6"/>
        <v>0</v>
      </c>
      <c r="D79" s="10">
        <f t="shared" si="1"/>
        <v>0</v>
      </c>
      <c r="E79" s="10">
        <f t="shared" si="2"/>
        <v>0</v>
      </c>
      <c r="F79" s="10">
        <f t="shared" si="3"/>
        <v>0</v>
      </c>
      <c r="G79" s="10">
        <f t="shared" si="4"/>
        <v>0</v>
      </c>
      <c r="H79" s="24">
        <f t="shared" si="5"/>
        <v>0</v>
      </c>
    </row>
    <row r="80" spans="1:8" x14ac:dyDescent="0.25">
      <c r="A80">
        <v>6</v>
      </c>
      <c r="B80">
        <v>66</v>
      </c>
      <c r="C80" t="b">
        <f t="shared" si="6"/>
        <v>0</v>
      </c>
      <c r="D80" s="10">
        <f t="shared" ref="D80:D143" si="7">IF(AND(A80&gt;=$C$6,A80&lt;=$D$6)=TRUE,$B$6,0)</f>
        <v>0</v>
      </c>
      <c r="E80" s="10">
        <f t="shared" ref="E80:E143" si="8">IF(AND(C80=TRUE,A80&gt;=$C$7,A80&lt;=$D$7),$B$7,0)</f>
        <v>0</v>
      </c>
      <c r="F80" s="10">
        <f t="shared" ref="F80:F143" si="9">IF(AND(A80&gt;=$C$8,A80&lt;=$D$8),$B$8,0)</f>
        <v>0</v>
      </c>
      <c r="G80" s="10">
        <f t="shared" ref="G80:G143" si="10">IF(AND(C80=TRUE,A80&gt;=$C$9,A80&lt;=$D$9),$B$9,0)</f>
        <v>0</v>
      </c>
      <c r="H80" s="24">
        <f t="shared" ref="H80:H143" si="11">D80+E80-F80-G80</f>
        <v>0</v>
      </c>
    </row>
    <row r="81" spans="1:8" x14ac:dyDescent="0.25">
      <c r="A81">
        <v>6</v>
      </c>
      <c r="B81">
        <v>67</v>
      </c>
      <c r="C81" t="b">
        <f t="shared" si="6"/>
        <v>0</v>
      </c>
      <c r="D81" s="10">
        <f t="shared" si="7"/>
        <v>0</v>
      </c>
      <c r="E81" s="10">
        <f t="shared" si="8"/>
        <v>0</v>
      </c>
      <c r="F81" s="10">
        <f t="shared" si="9"/>
        <v>0</v>
      </c>
      <c r="G81" s="10">
        <f t="shared" si="10"/>
        <v>0</v>
      </c>
      <c r="H81" s="24">
        <f t="shared" si="11"/>
        <v>0</v>
      </c>
    </row>
    <row r="82" spans="1:8" x14ac:dyDescent="0.25">
      <c r="A82">
        <v>6</v>
      </c>
      <c r="B82">
        <v>68</v>
      </c>
      <c r="C82" t="b">
        <f t="shared" si="6"/>
        <v>0</v>
      </c>
      <c r="D82" s="10">
        <f t="shared" si="7"/>
        <v>0</v>
      </c>
      <c r="E82" s="10">
        <f t="shared" si="8"/>
        <v>0</v>
      </c>
      <c r="F82" s="10">
        <f t="shared" si="9"/>
        <v>0</v>
      </c>
      <c r="G82" s="10">
        <f t="shared" si="10"/>
        <v>0</v>
      </c>
      <c r="H82" s="24">
        <f t="shared" si="11"/>
        <v>0</v>
      </c>
    </row>
    <row r="83" spans="1:8" x14ac:dyDescent="0.25">
      <c r="A83">
        <v>6</v>
      </c>
      <c r="B83">
        <v>69</v>
      </c>
      <c r="C83" t="b">
        <f t="shared" si="6"/>
        <v>0</v>
      </c>
      <c r="D83" s="10">
        <f t="shared" si="7"/>
        <v>0</v>
      </c>
      <c r="E83" s="10">
        <f t="shared" si="8"/>
        <v>0</v>
      </c>
      <c r="F83" s="10">
        <f t="shared" si="9"/>
        <v>0</v>
      </c>
      <c r="G83" s="10">
        <f t="shared" si="10"/>
        <v>0</v>
      </c>
      <c r="H83" s="24">
        <f t="shared" si="11"/>
        <v>0</v>
      </c>
    </row>
    <row r="84" spans="1:8" x14ac:dyDescent="0.25">
      <c r="A84">
        <v>6</v>
      </c>
      <c r="B84">
        <v>70</v>
      </c>
      <c r="C84" t="b">
        <f t="shared" si="6"/>
        <v>0</v>
      </c>
      <c r="D84" s="10">
        <f t="shared" si="7"/>
        <v>0</v>
      </c>
      <c r="E84" s="10">
        <f t="shared" si="8"/>
        <v>0</v>
      </c>
      <c r="F84" s="10">
        <f t="shared" si="9"/>
        <v>0</v>
      </c>
      <c r="G84" s="10">
        <f t="shared" si="10"/>
        <v>0</v>
      </c>
      <c r="H84" s="24">
        <f t="shared" si="11"/>
        <v>0</v>
      </c>
    </row>
    <row r="85" spans="1:8" x14ac:dyDescent="0.25">
      <c r="A85">
        <v>6</v>
      </c>
      <c r="B85">
        <v>71</v>
      </c>
      <c r="C85" t="b">
        <f t="shared" si="6"/>
        <v>0</v>
      </c>
      <c r="D85" s="10">
        <f t="shared" si="7"/>
        <v>0</v>
      </c>
      <c r="E85" s="10">
        <f t="shared" si="8"/>
        <v>0</v>
      </c>
      <c r="F85" s="10">
        <f t="shared" si="9"/>
        <v>0</v>
      </c>
      <c r="G85" s="10">
        <f t="shared" si="10"/>
        <v>0</v>
      </c>
      <c r="H85" s="24">
        <f t="shared" si="11"/>
        <v>0</v>
      </c>
    </row>
    <row r="86" spans="1:8" x14ac:dyDescent="0.25">
      <c r="A86">
        <v>6</v>
      </c>
      <c r="B86">
        <v>72</v>
      </c>
      <c r="C86" t="b">
        <f t="shared" si="6"/>
        <v>0</v>
      </c>
      <c r="D86" s="10">
        <f t="shared" si="7"/>
        <v>0</v>
      </c>
      <c r="E86" s="10">
        <f t="shared" si="8"/>
        <v>0</v>
      </c>
      <c r="F86" s="10">
        <f t="shared" si="9"/>
        <v>0</v>
      </c>
      <c r="G86" s="10">
        <f t="shared" si="10"/>
        <v>0</v>
      </c>
      <c r="H86" s="24">
        <f t="shared" si="11"/>
        <v>0</v>
      </c>
    </row>
    <row r="87" spans="1:8" x14ac:dyDescent="0.25">
      <c r="A87">
        <v>7</v>
      </c>
      <c r="B87">
        <v>73</v>
      </c>
      <c r="C87" t="b">
        <f t="shared" si="6"/>
        <v>1</v>
      </c>
      <c r="D87" s="10">
        <f t="shared" si="7"/>
        <v>0</v>
      </c>
      <c r="E87" s="10">
        <f t="shared" si="8"/>
        <v>1000</v>
      </c>
      <c r="F87" s="10">
        <f t="shared" si="9"/>
        <v>0</v>
      </c>
      <c r="G87" s="10">
        <f t="shared" si="10"/>
        <v>0</v>
      </c>
      <c r="H87" s="24">
        <f t="shared" si="11"/>
        <v>1000</v>
      </c>
    </row>
    <row r="88" spans="1:8" x14ac:dyDescent="0.25">
      <c r="A88">
        <v>7</v>
      </c>
      <c r="B88">
        <v>74</v>
      </c>
      <c r="C88" t="b">
        <f t="shared" si="6"/>
        <v>0</v>
      </c>
      <c r="D88" s="10">
        <f t="shared" si="7"/>
        <v>0</v>
      </c>
      <c r="E88" s="10">
        <f t="shared" si="8"/>
        <v>0</v>
      </c>
      <c r="F88" s="10">
        <f t="shared" si="9"/>
        <v>0</v>
      </c>
      <c r="G88" s="10">
        <f t="shared" si="10"/>
        <v>0</v>
      </c>
      <c r="H88" s="24">
        <f t="shared" si="11"/>
        <v>0</v>
      </c>
    </row>
    <row r="89" spans="1:8" x14ac:dyDescent="0.25">
      <c r="A89">
        <v>7</v>
      </c>
      <c r="B89">
        <v>75</v>
      </c>
      <c r="C89" t="b">
        <f t="shared" si="6"/>
        <v>0</v>
      </c>
      <c r="D89" s="10">
        <f t="shared" si="7"/>
        <v>0</v>
      </c>
      <c r="E89" s="10">
        <f t="shared" si="8"/>
        <v>0</v>
      </c>
      <c r="F89" s="10">
        <f t="shared" si="9"/>
        <v>0</v>
      </c>
      <c r="G89" s="10">
        <f t="shared" si="10"/>
        <v>0</v>
      </c>
      <c r="H89" s="24">
        <f t="shared" si="11"/>
        <v>0</v>
      </c>
    </row>
    <row r="90" spans="1:8" x14ac:dyDescent="0.25">
      <c r="A90">
        <v>7</v>
      </c>
      <c r="B90">
        <v>76</v>
      </c>
      <c r="C90" t="b">
        <f t="shared" si="6"/>
        <v>0</v>
      </c>
      <c r="D90" s="10">
        <f t="shared" si="7"/>
        <v>0</v>
      </c>
      <c r="E90" s="10">
        <f t="shared" si="8"/>
        <v>0</v>
      </c>
      <c r="F90" s="10">
        <f t="shared" si="9"/>
        <v>0</v>
      </c>
      <c r="G90" s="10">
        <f t="shared" si="10"/>
        <v>0</v>
      </c>
      <c r="H90" s="24">
        <f t="shared" si="11"/>
        <v>0</v>
      </c>
    </row>
    <row r="91" spans="1:8" x14ac:dyDescent="0.25">
      <c r="A91">
        <v>7</v>
      </c>
      <c r="B91">
        <v>77</v>
      </c>
      <c r="C91" t="b">
        <f t="shared" si="6"/>
        <v>0</v>
      </c>
      <c r="D91" s="10">
        <f t="shared" si="7"/>
        <v>0</v>
      </c>
      <c r="E91" s="10">
        <f t="shared" si="8"/>
        <v>0</v>
      </c>
      <c r="F91" s="10">
        <f t="shared" si="9"/>
        <v>0</v>
      </c>
      <c r="G91" s="10">
        <f t="shared" si="10"/>
        <v>0</v>
      </c>
      <c r="H91" s="24">
        <f t="shared" si="11"/>
        <v>0</v>
      </c>
    </row>
    <row r="92" spans="1:8" x14ac:dyDescent="0.25">
      <c r="A92">
        <v>7</v>
      </c>
      <c r="B92">
        <v>78</v>
      </c>
      <c r="C92" t="b">
        <f t="shared" ref="C92:C155" si="12">IF((B92-1)/12=(A92-1),TRUE,FALSE)</f>
        <v>0</v>
      </c>
      <c r="D92" s="10">
        <f t="shared" si="7"/>
        <v>0</v>
      </c>
      <c r="E92" s="10">
        <f t="shared" si="8"/>
        <v>0</v>
      </c>
      <c r="F92" s="10">
        <f t="shared" si="9"/>
        <v>0</v>
      </c>
      <c r="G92" s="10">
        <f t="shared" si="10"/>
        <v>0</v>
      </c>
      <c r="H92" s="24">
        <f t="shared" si="11"/>
        <v>0</v>
      </c>
    </row>
    <row r="93" spans="1:8" x14ac:dyDescent="0.25">
      <c r="A93">
        <v>7</v>
      </c>
      <c r="B93">
        <v>79</v>
      </c>
      <c r="C93" t="b">
        <f t="shared" si="12"/>
        <v>0</v>
      </c>
      <c r="D93" s="10">
        <f t="shared" si="7"/>
        <v>0</v>
      </c>
      <c r="E93" s="10">
        <f t="shared" si="8"/>
        <v>0</v>
      </c>
      <c r="F93" s="10">
        <f t="shared" si="9"/>
        <v>0</v>
      </c>
      <c r="G93" s="10">
        <f t="shared" si="10"/>
        <v>0</v>
      </c>
      <c r="H93" s="24">
        <f t="shared" si="11"/>
        <v>0</v>
      </c>
    </row>
    <row r="94" spans="1:8" x14ac:dyDescent="0.25">
      <c r="A94">
        <v>7</v>
      </c>
      <c r="B94">
        <v>80</v>
      </c>
      <c r="C94" t="b">
        <f t="shared" si="12"/>
        <v>0</v>
      </c>
      <c r="D94" s="10">
        <f t="shared" si="7"/>
        <v>0</v>
      </c>
      <c r="E94" s="10">
        <f t="shared" si="8"/>
        <v>0</v>
      </c>
      <c r="F94" s="10">
        <f t="shared" si="9"/>
        <v>0</v>
      </c>
      <c r="G94" s="10">
        <f t="shared" si="10"/>
        <v>0</v>
      </c>
      <c r="H94" s="24">
        <f t="shared" si="11"/>
        <v>0</v>
      </c>
    </row>
    <row r="95" spans="1:8" x14ac:dyDescent="0.25">
      <c r="A95">
        <v>7</v>
      </c>
      <c r="B95">
        <v>81</v>
      </c>
      <c r="C95" t="b">
        <f t="shared" si="12"/>
        <v>0</v>
      </c>
      <c r="D95" s="10">
        <f t="shared" si="7"/>
        <v>0</v>
      </c>
      <c r="E95" s="10">
        <f t="shared" si="8"/>
        <v>0</v>
      </c>
      <c r="F95" s="10">
        <f t="shared" si="9"/>
        <v>0</v>
      </c>
      <c r="G95" s="10">
        <f t="shared" si="10"/>
        <v>0</v>
      </c>
      <c r="H95" s="24">
        <f t="shared" si="11"/>
        <v>0</v>
      </c>
    </row>
    <row r="96" spans="1:8" x14ac:dyDescent="0.25">
      <c r="A96">
        <v>7</v>
      </c>
      <c r="B96">
        <v>82</v>
      </c>
      <c r="C96" t="b">
        <f t="shared" si="12"/>
        <v>0</v>
      </c>
      <c r="D96" s="10">
        <f t="shared" si="7"/>
        <v>0</v>
      </c>
      <c r="E96" s="10">
        <f t="shared" si="8"/>
        <v>0</v>
      </c>
      <c r="F96" s="10">
        <f t="shared" si="9"/>
        <v>0</v>
      </c>
      <c r="G96" s="10">
        <f t="shared" si="10"/>
        <v>0</v>
      </c>
      <c r="H96" s="24">
        <f t="shared" si="11"/>
        <v>0</v>
      </c>
    </row>
    <row r="97" spans="1:8" x14ac:dyDescent="0.25">
      <c r="A97">
        <v>7</v>
      </c>
      <c r="B97">
        <v>83</v>
      </c>
      <c r="C97" t="b">
        <f t="shared" si="12"/>
        <v>0</v>
      </c>
      <c r="D97" s="10">
        <f t="shared" si="7"/>
        <v>0</v>
      </c>
      <c r="E97" s="10">
        <f t="shared" si="8"/>
        <v>0</v>
      </c>
      <c r="F97" s="10">
        <f t="shared" si="9"/>
        <v>0</v>
      </c>
      <c r="G97" s="10">
        <f t="shared" si="10"/>
        <v>0</v>
      </c>
      <c r="H97" s="24">
        <f t="shared" si="11"/>
        <v>0</v>
      </c>
    </row>
    <row r="98" spans="1:8" x14ac:dyDescent="0.25">
      <c r="A98">
        <v>7</v>
      </c>
      <c r="B98">
        <v>84</v>
      </c>
      <c r="C98" t="b">
        <f t="shared" si="12"/>
        <v>0</v>
      </c>
      <c r="D98" s="10">
        <f t="shared" si="7"/>
        <v>0</v>
      </c>
      <c r="E98" s="10">
        <f t="shared" si="8"/>
        <v>0</v>
      </c>
      <c r="F98" s="10">
        <f t="shared" si="9"/>
        <v>0</v>
      </c>
      <c r="G98" s="10">
        <f t="shared" si="10"/>
        <v>0</v>
      </c>
      <c r="H98" s="24">
        <f t="shared" si="11"/>
        <v>0</v>
      </c>
    </row>
    <row r="99" spans="1:8" x14ac:dyDescent="0.25">
      <c r="A99">
        <v>8</v>
      </c>
      <c r="B99">
        <v>85</v>
      </c>
      <c r="C99" t="b">
        <f t="shared" si="12"/>
        <v>1</v>
      </c>
      <c r="D99" s="10">
        <f t="shared" si="7"/>
        <v>0</v>
      </c>
      <c r="E99" s="10">
        <f t="shared" si="8"/>
        <v>1000</v>
      </c>
      <c r="F99" s="10">
        <f t="shared" si="9"/>
        <v>0</v>
      </c>
      <c r="G99" s="10">
        <f t="shared" si="10"/>
        <v>0</v>
      </c>
      <c r="H99" s="24">
        <f t="shared" si="11"/>
        <v>1000</v>
      </c>
    </row>
    <row r="100" spans="1:8" x14ac:dyDescent="0.25">
      <c r="A100">
        <v>8</v>
      </c>
      <c r="B100">
        <v>86</v>
      </c>
      <c r="C100" t="b">
        <f t="shared" si="12"/>
        <v>0</v>
      </c>
      <c r="D100" s="10">
        <f t="shared" si="7"/>
        <v>0</v>
      </c>
      <c r="E100" s="10">
        <f t="shared" si="8"/>
        <v>0</v>
      </c>
      <c r="F100" s="10">
        <f t="shared" si="9"/>
        <v>0</v>
      </c>
      <c r="G100" s="10">
        <f t="shared" si="10"/>
        <v>0</v>
      </c>
      <c r="H100" s="24">
        <f t="shared" si="11"/>
        <v>0</v>
      </c>
    </row>
    <row r="101" spans="1:8" x14ac:dyDescent="0.25">
      <c r="A101">
        <v>8</v>
      </c>
      <c r="B101">
        <v>87</v>
      </c>
      <c r="C101" t="b">
        <f t="shared" si="12"/>
        <v>0</v>
      </c>
      <c r="D101" s="10">
        <f t="shared" si="7"/>
        <v>0</v>
      </c>
      <c r="E101" s="10">
        <f t="shared" si="8"/>
        <v>0</v>
      </c>
      <c r="F101" s="10">
        <f t="shared" si="9"/>
        <v>0</v>
      </c>
      <c r="G101" s="10">
        <f t="shared" si="10"/>
        <v>0</v>
      </c>
      <c r="H101" s="24">
        <f t="shared" si="11"/>
        <v>0</v>
      </c>
    </row>
    <row r="102" spans="1:8" x14ac:dyDescent="0.25">
      <c r="A102">
        <v>8</v>
      </c>
      <c r="B102">
        <v>88</v>
      </c>
      <c r="C102" t="b">
        <f t="shared" si="12"/>
        <v>0</v>
      </c>
      <c r="D102" s="10">
        <f t="shared" si="7"/>
        <v>0</v>
      </c>
      <c r="E102" s="10">
        <f t="shared" si="8"/>
        <v>0</v>
      </c>
      <c r="F102" s="10">
        <f t="shared" si="9"/>
        <v>0</v>
      </c>
      <c r="G102" s="10">
        <f t="shared" si="10"/>
        <v>0</v>
      </c>
      <c r="H102" s="24">
        <f t="shared" si="11"/>
        <v>0</v>
      </c>
    </row>
    <row r="103" spans="1:8" x14ac:dyDescent="0.25">
      <c r="A103">
        <v>8</v>
      </c>
      <c r="B103">
        <v>89</v>
      </c>
      <c r="C103" t="b">
        <f t="shared" si="12"/>
        <v>0</v>
      </c>
      <c r="D103" s="10">
        <f t="shared" si="7"/>
        <v>0</v>
      </c>
      <c r="E103" s="10">
        <f t="shared" si="8"/>
        <v>0</v>
      </c>
      <c r="F103" s="10">
        <f t="shared" si="9"/>
        <v>0</v>
      </c>
      <c r="G103" s="10">
        <f t="shared" si="10"/>
        <v>0</v>
      </c>
      <c r="H103" s="24">
        <f t="shared" si="11"/>
        <v>0</v>
      </c>
    </row>
    <row r="104" spans="1:8" x14ac:dyDescent="0.25">
      <c r="A104">
        <v>8</v>
      </c>
      <c r="B104">
        <v>90</v>
      </c>
      <c r="C104" t="b">
        <f t="shared" si="12"/>
        <v>0</v>
      </c>
      <c r="D104" s="10">
        <f t="shared" si="7"/>
        <v>0</v>
      </c>
      <c r="E104" s="10">
        <f t="shared" si="8"/>
        <v>0</v>
      </c>
      <c r="F104" s="10">
        <f t="shared" si="9"/>
        <v>0</v>
      </c>
      <c r="G104" s="10">
        <f t="shared" si="10"/>
        <v>0</v>
      </c>
      <c r="H104" s="24">
        <f t="shared" si="11"/>
        <v>0</v>
      </c>
    </row>
    <row r="105" spans="1:8" x14ac:dyDescent="0.25">
      <c r="A105">
        <v>8</v>
      </c>
      <c r="B105">
        <v>91</v>
      </c>
      <c r="C105" t="b">
        <f t="shared" si="12"/>
        <v>0</v>
      </c>
      <c r="D105" s="10">
        <f t="shared" si="7"/>
        <v>0</v>
      </c>
      <c r="E105" s="10">
        <f t="shared" si="8"/>
        <v>0</v>
      </c>
      <c r="F105" s="10">
        <f t="shared" si="9"/>
        <v>0</v>
      </c>
      <c r="G105" s="10">
        <f t="shared" si="10"/>
        <v>0</v>
      </c>
      <c r="H105" s="24">
        <f t="shared" si="11"/>
        <v>0</v>
      </c>
    </row>
    <row r="106" spans="1:8" x14ac:dyDescent="0.25">
      <c r="A106">
        <v>8</v>
      </c>
      <c r="B106">
        <v>92</v>
      </c>
      <c r="C106" t="b">
        <f t="shared" si="12"/>
        <v>0</v>
      </c>
      <c r="D106" s="10">
        <f t="shared" si="7"/>
        <v>0</v>
      </c>
      <c r="E106" s="10">
        <f t="shared" si="8"/>
        <v>0</v>
      </c>
      <c r="F106" s="10">
        <f t="shared" si="9"/>
        <v>0</v>
      </c>
      <c r="G106" s="10">
        <f t="shared" si="10"/>
        <v>0</v>
      </c>
      <c r="H106" s="24">
        <f t="shared" si="11"/>
        <v>0</v>
      </c>
    </row>
    <row r="107" spans="1:8" x14ac:dyDescent="0.25">
      <c r="A107">
        <v>8</v>
      </c>
      <c r="B107">
        <v>93</v>
      </c>
      <c r="C107" t="b">
        <f t="shared" si="12"/>
        <v>0</v>
      </c>
      <c r="D107" s="10">
        <f t="shared" si="7"/>
        <v>0</v>
      </c>
      <c r="E107" s="10">
        <f t="shared" si="8"/>
        <v>0</v>
      </c>
      <c r="F107" s="10">
        <f t="shared" si="9"/>
        <v>0</v>
      </c>
      <c r="G107" s="10">
        <f t="shared" si="10"/>
        <v>0</v>
      </c>
      <c r="H107" s="24">
        <f t="shared" si="11"/>
        <v>0</v>
      </c>
    </row>
    <row r="108" spans="1:8" x14ac:dyDescent="0.25">
      <c r="A108">
        <v>8</v>
      </c>
      <c r="B108">
        <v>94</v>
      </c>
      <c r="C108" t="b">
        <f t="shared" si="12"/>
        <v>0</v>
      </c>
      <c r="D108" s="10">
        <f t="shared" si="7"/>
        <v>0</v>
      </c>
      <c r="E108" s="10">
        <f t="shared" si="8"/>
        <v>0</v>
      </c>
      <c r="F108" s="10">
        <f t="shared" si="9"/>
        <v>0</v>
      </c>
      <c r="G108" s="10">
        <f t="shared" si="10"/>
        <v>0</v>
      </c>
      <c r="H108" s="24">
        <f t="shared" si="11"/>
        <v>0</v>
      </c>
    </row>
    <row r="109" spans="1:8" x14ac:dyDescent="0.25">
      <c r="A109">
        <v>8</v>
      </c>
      <c r="B109">
        <v>95</v>
      </c>
      <c r="C109" t="b">
        <f t="shared" si="12"/>
        <v>0</v>
      </c>
      <c r="D109" s="10">
        <f t="shared" si="7"/>
        <v>0</v>
      </c>
      <c r="E109" s="10">
        <f t="shared" si="8"/>
        <v>0</v>
      </c>
      <c r="F109" s="10">
        <f t="shared" si="9"/>
        <v>0</v>
      </c>
      <c r="G109" s="10">
        <f t="shared" si="10"/>
        <v>0</v>
      </c>
      <c r="H109" s="24">
        <f t="shared" si="11"/>
        <v>0</v>
      </c>
    </row>
    <row r="110" spans="1:8" x14ac:dyDescent="0.25">
      <c r="A110">
        <v>8</v>
      </c>
      <c r="B110">
        <v>96</v>
      </c>
      <c r="C110" t="b">
        <f t="shared" si="12"/>
        <v>0</v>
      </c>
      <c r="D110" s="10">
        <f t="shared" si="7"/>
        <v>0</v>
      </c>
      <c r="E110" s="10">
        <f t="shared" si="8"/>
        <v>0</v>
      </c>
      <c r="F110" s="10">
        <f t="shared" si="9"/>
        <v>0</v>
      </c>
      <c r="G110" s="10">
        <f t="shared" si="10"/>
        <v>0</v>
      </c>
      <c r="H110" s="24">
        <f t="shared" si="11"/>
        <v>0</v>
      </c>
    </row>
    <row r="111" spans="1:8" x14ac:dyDescent="0.25">
      <c r="A111">
        <v>9</v>
      </c>
      <c r="B111">
        <v>97</v>
      </c>
      <c r="C111" t="b">
        <f t="shared" si="12"/>
        <v>1</v>
      </c>
      <c r="D111" s="10">
        <f t="shared" si="7"/>
        <v>0</v>
      </c>
      <c r="E111" s="10">
        <f t="shared" si="8"/>
        <v>1000</v>
      </c>
      <c r="F111" s="10">
        <f t="shared" si="9"/>
        <v>0</v>
      </c>
      <c r="G111" s="10">
        <f t="shared" si="10"/>
        <v>0</v>
      </c>
      <c r="H111" s="24">
        <f t="shared" si="11"/>
        <v>1000</v>
      </c>
    </row>
    <row r="112" spans="1:8" x14ac:dyDescent="0.25">
      <c r="A112">
        <v>9</v>
      </c>
      <c r="B112">
        <v>98</v>
      </c>
      <c r="C112" t="b">
        <f t="shared" si="12"/>
        <v>0</v>
      </c>
      <c r="D112" s="10">
        <f t="shared" si="7"/>
        <v>0</v>
      </c>
      <c r="E112" s="10">
        <f t="shared" si="8"/>
        <v>0</v>
      </c>
      <c r="F112" s="10">
        <f t="shared" si="9"/>
        <v>0</v>
      </c>
      <c r="G112" s="10">
        <f t="shared" si="10"/>
        <v>0</v>
      </c>
      <c r="H112" s="24">
        <f t="shared" si="11"/>
        <v>0</v>
      </c>
    </row>
    <row r="113" spans="1:8" x14ac:dyDescent="0.25">
      <c r="A113">
        <v>9</v>
      </c>
      <c r="B113">
        <v>99</v>
      </c>
      <c r="C113" t="b">
        <f t="shared" si="12"/>
        <v>0</v>
      </c>
      <c r="D113" s="10">
        <f t="shared" si="7"/>
        <v>0</v>
      </c>
      <c r="E113" s="10">
        <f t="shared" si="8"/>
        <v>0</v>
      </c>
      <c r="F113" s="10">
        <f t="shared" si="9"/>
        <v>0</v>
      </c>
      <c r="G113" s="10">
        <f t="shared" si="10"/>
        <v>0</v>
      </c>
      <c r="H113" s="24">
        <f t="shared" si="11"/>
        <v>0</v>
      </c>
    </row>
    <row r="114" spans="1:8" x14ac:dyDescent="0.25">
      <c r="A114">
        <v>9</v>
      </c>
      <c r="B114">
        <v>100</v>
      </c>
      <c r="C114" t="b">
        <f t="shared" si="12"/>
        <v>0</v>
      </c>
      <c r="D114" s="10">
        <f t="shared" si="7"/>
        <v>0</v>
      </c>
      <c r="E114" s="10">
        <f t="shared" si="8"/>
        <v>0</v>
      </c>
      <c r="F114" s="10">
        <f t="shared" si="9"/>
        <v>0</v>
      </c>
      <c r="G114" s="10">
        <f t="shared" si="10"/>
        <v>0</v>
      </c>
      <c r="H114" s="24">
        <f t="shared" si="11"/>
        <v>0</v>
      </c>
    </row>
    <row r="115" spans="1:8" x14ac:dyDescent="0.25">
      <c r="A115">
        <v>9</v>
      </c>
      <c r="B115">
        <v>101</v>
      </c>
      <c r="C115" t="b">
        <f t="shared" si="12"/>
        <v>0</v>
      </c>
      <c r="D115" s="10">
        <f t="shared" si="7"/>
        <v>0</v>
      </c>
      <c r="E115" s="10">
        <f t="shared" si="8"/>
        <v>0</v>
      </c>
      <c r="F115" s="10">
        <f t="shared" si="9"/>
        <v>0</v>
      </c>
      <c r="G115" s="10">
        <f t="shared" si="10"/>
        <v>0</v>
      </c>
      <c r="H115" s="24">
        <f t="shared" si="11"/>
        <v>0</v>
      </c>
    </row>
    <row r="116" spans="1:8" x14ac:dyDescent="0.25">
      <c r="A116">
        <v>9</v>
      </c>
      <c r="B116">
        <v>102</v>
      </c>
      <c r="C116" t="b">
        <f t="shared" si="12"/>
        <v>0</v>
      </c>
      <c r="D116" s="10">
        <f t="shared" si="7"/>
        <v>0</v>
      </c>
      <c r="E116" s="10">
        <f t="shared" si="8"/>
        <v>0</v>
      </c>
      <c r="F116" s="10">
        <f t="shared" si="9"/>
        <v>0</v>
      </c>
      <c r="G116" s="10">
        <f t="shared" si="10"/>
        <v>0</v>
      </c>
      <c r="H116" s="24">
        <f t="shared" si="11"/>
        <v>0</v>
      </c>
    </row>
    <row r="117" spans="1:8" x14ac:dyDescent="0.25">
      <c r="A117">
        <v>9</v>
      </c>
      <c r="B117">
        <v>103</v>
      </c>
      <c r="C117" t="b">
        <f t="shared" si="12"/>
        <v>0</v>
      </c>
      <c r="D117" s="10">
        <f t="shared" si="7"/>
        <v>0</v>
      </c>
      <c r="E117" s="10">
        <f t="shared" si="8"/>
        <v>0</v>
      </c>
      <c r="F117" s="10">
        <f t="shared" si="9"/>
        <v>0</v>
      </c>
      <c r="G117" s="10">
        <f t="shared" si="10"/>
        <v>0</v>
      </c>
      <c r="H117" s="24">
        <f t="shared" si="11"/>
        <v>0</v>
      </c>
    </row>
    <row r="118" spans="1:8" x14ac:dyDescent="0.25">
      <c r="A118">
        <v>9</v>
      </c>
      <c r="B118">
        <v>104</v>
      </c>
      <c r="C118" t="b">
        <f t="shared" si="12"/>
        <v>0</v>
      </c>
      <c r="D118" s="10">
        <f t="shared" si="7"/>
        <v>0</v>
      </c>
      <c r="E118" s="10">
        <f t="shared" si="8"/>
        <v>0</v>
      </c>
      <c r="F118" s="10">
        <f t="shared" si="9"/>
        <v>0</v>
      </c>
      <c r="G118" s="10">
        <f t="shared" si="10"/>
        <v>0</v>
      </c>
      <c r="H118" s="24">
        <f t="shared" si="11"/>
        <v>0</v>
      </c>
    </row>
    <row r="119" spans="1:8" x14ac:dyDescent="0.25">
      <c r="A119">
        <v>9</v>
      </c>
      <c r="B119">
        <v>105</v>
      </c>
      <c r="C119" t="b">
        <f t="shared" si="12"/>
        <v>0</v>
      </c>
      <c r="D119" s="10">
        <f t="shared" si="7"/>
        <v>0</v>
      </c>
      <c r="E119" s="10">
        <f t="shared" si="8"/>
        <v>0</v>
      </c>
      <c r="F119" s="10">
        <f t="shared" si="9"/>
        <v>0</v>
      </c>
      <c r="G119" s="10">
        <f t="shared" si="10"/>
        <v>0</v>
      </c>
      <c r="H119" s="24">
        <f t="shared" si="11"/>
        <v>0</v>
      </c>
    </row>
    <row r="120" spans="1:8" x14ac:dyDescent="0.25">
      <c r="A120">
        <v>9</v>
      </c>
      <c r="B120">
        <v>106</v>
      </c>
      <c r="C120" t="b">
        <f t="shared" si="12"/>
        <v>0</v>
      </c>
      <c r="D120" s="10">
        <f t="shared" si="7"/>
        <v>0</v>
      </c>
      <c r="E120" s="10">
        <f t="shared" si="8"/>
        <v>0</v>
      </c>
      <c r="F120" s="10">
        <f t="shared" si="9"/>
        <v>0</v>
      </c>
      <c r="G120" s="10">
        <f t="shared" si="10"/>
        <v>0</v>
      </c>
      <c r="H120" s="24">
        <f t="shared" si="11"/>
        <v>0</v>
      </c>
    </row>
    <row r="121" spans="1:8" x14ac:dyDescent="0.25">
      <c r="A121">
        <v>9</v>
      </c>
      <c r="B121">
        <v>107</v>
      </c>
      <c r="C121" t="b">
        <f t="shared" si="12"/>
        <v>0</v>
      </c>
      <c r="D121" s="10">
        <f t="shared" si="7"/>
        <v>0</v>
      </c>
      <c r="E121" s="10">
        <f t="shared" si="8"/>
        <v>0</v>
      </c>
      <c r="F121" s="10">
        <f t="shared" si="9"/>
        <v>0</v>
      </c>
      <c r="G121" s="10">
        <f t="shared" si="10"/>
        <v>0</v>
      </c>
      <c r="H121" s="24">
        <f t="shared" si="11"/>
        <v>0</v>
      </c>
    </row>
    <row r="122" spans="1:8" x14ac:dyDescent="0.25">
      <c r="A122">
        <v>9</v>
      </c>
      <c r="B122">
        <v>108</v>
      </c>
      <c r="C122" t="b">
        <f t="shared" si="12"/>
        <v>0</v>
      </c>
      <c r="D122" s="10">
        <f t="shared" si="7"/>
        <v>0</v>
      </c>
      <c r="E122" s="10">
        <f t="shared" si="8"/>
        <v>0</v>
      </c>
      <c r="F122" s="10">
        <f t="shared" si="9"/>
        <v>0</v>
      </c>
      <c r="G122" s="10">
        <f t="shared" si="10"/>
        <v>0</v>
      </c>
      <c r="H122" s="24">
        <f t="shared" si="11"/>
        <v>0</v>
      </c>
    </row>
    <row r="123" spans="1:8" x14ac:dyDescent="0.25">
      <c r="A123">
        <v>10</v>
      </c>
      <c r="B123">
        <v>109</v>
      </c>
      <c r="C123" t="b">
        <f t="shared" si="12"/>
        <v>1</v>
      </c>
      <c r="D123" s="10">
        <f t="shared" si="7"/>
        <v>0</v>
      </c>
      <c r="E123" s="10">
        <f t="shared" si="8"/>
        <v>1000</v>
      </c>
      <c r="F123" s="10">
        <f t="shared" si="9"/>
        <v>0</v>
      </c>
      <c r="G123" s="10">
        <f t="shared" si="10"/>
        <v>0</v>
      </c>
      <c r="H123" s="24">
        <f t="shared" si="11"/>
        <v>1000</v>
      </c>
    </row>
    <row r="124" spans="1:8" x14ac:dyDescent="0.25">
      <c r="A124">
        <v>10</v>
      </c>
      <c r="B124">
        <v>110</v>
      </c>
      <c r="C124" t="b">
        <f t="shared" si="12"/>
        <v>0</v>
      </c>
      <c r="D124" s="10">
        <f t="shared" si="7"/>
        <v>0</v>
      </c>
      <c r="E124" s="10">
        <f t="shared" si="8"/>
        <v>0</v>
      </c>
      <c r="F124" s="10">
        <f t="shared" si="9"/>
        <v>0</v>
      </c>
      <c r="G124" s="10">
        <f t="shared" si="10"/>
        <v>0</v>
      </c>
      <c r="H124" s="24">
        <f t="shared" si="11"/>
        <v>0</v>
      </c>
    </row>
    <row r="125" spans="1:8" x14ac:dyDescent="0.25">
      <c r="A125">
        <v>10</v>
      </c>
      <c r="B125">
        <v>111</v>
      </c>
      <c r="C125" t="b">
        <f t="shared" si="12"/>
        <v>0</v>
      </c>
      <c r="D125" s="10">
        <f t="shared" si="7"/>
        <v>0</v>
      </c>
      <c r="E125" s="10">
        <f t="shared" si="8"/>
        <v>0</v>
      </c>
      <c r="F125" s="10">
        <f t="shared" si="9"/>
        <v>0</v>
      </c>
      <c r="G125" s="10">
        <f t="shared" si="10"/>
        <v>0</v>
      </c>
      <c r="H125" s="24">
        <f t="shared" si="11"/>
        <v>0</v>
      </c>
    </row>
    <row r="126" spans="1:8" x14ac:dyDescent="0.25">
      <c r="A126">
        <v>10</v>
      </c>
      <c r="B126">
        <v>112</v>
      </c>
      <c r="C126" t="b">
        <f t="shared" si="12"/>
        <v>0</v>
      </c>
      <c r="D126" s="10">
        <f t="shared" si="7"/>
        <v>0</v>
      </c>
      <c r="E126" s="10">
        <f t="shared" si="8"/>
        <v>0</v>
      </c>
      <c r="F126" s="10">
        <f t="shared" si="9"/>
        <v>0</v>
      </c>
      <c r="G126" s="10">
        <f t="shared" si="10"/>
        <v>0</v>
      </c>
      <c r="H126" s="24">
        <f t="shared" si="11"/>
        <v>0</v>
      </c>
    </row>
    <row r="127" spans="1:8" x14ac:dyDescent="0.25">
      <c r="A127">
        <v>10</v>
      </c>
      <c r="B127">
        <v>113</v>
      </c>
      <c r="C127" t="b">
        <f t="shared" si="12"/>
        <v>0</v>
      </c>
      <c r="D127" s="10">
        <f t="shared" si="7"/>
        <v>0</v>
      </c>
      <c r="E127" s="10">
        <f t="shared" si="8"/>
        <v>0</v>
      </c>
      <c r="F127" s="10">
        <f t="shared" si="9"/>
        <v>0</v>
      </c>
      <c r="G127" s="10">
        <f t="shared" si="10"/>
        <v>0</v>
      </c>
      <c r="H127" s="24">
        <f t="shared" si="11"/>
        <v>0</v>
      </c>
    </row>
    <row r="128" spans="1:8" x14ac:dyDescent="0.25">
      <c r="A128">
        <v>10</v>
      </c>
      <c r="B128">
        <v>114</v>
      </c>
      <c r="C128" t="b">
        <f t="shared" si="12"/>
        <v>0</v>
      </c>
      <c r="D128" s="10">
        <f t="shared" si="7"/>
        <v>0</v>
      </c>
      <c r="E128" s="10">
        <f t="shared" si="8"/>
        <v>0</v>
      </c>
      <c r="F128" s="10">
        <f t="shared" si="9"/>
        <v>0</v>
      </c>
      <c r="G128" s="10">
        <f t="shared" si="10"/>
        <v>0</v>
      </c>
      <c r="H128" s="24">
        <f t="shared" si="11"/>
        <v>0</v>
      </c>
    </row>
    <row r="129" spans="1:8" x14ac:dyDescent="0.25">
      <c r="A129">
        <v>10</v>
      </c>
      <c r="B129">
        <v>115</v>
      </c>
      <c r="C129" t="b">
        <f t="shared" si="12"/>
        <v>0</v>
      </c>
      <c r="D129" s="10">
        <f t="shared" si="7"/>
        <v>0</v>
      </c>
      <c r="E129" s="10">
        <f t="shared" si="8"/>
        <v>0</v>
      </c>
      <c r="F129" s="10">
        <f t="shared" si="9"/>
        <v>0</v>
      </c>
      <c r="G129" s="10">
        <f t="shared" si="10"/>
        <v>0</v>
      </c>
      <c r="H129" s="24">
        <f t="shared" si="11"/>
        <v>0</v>
      </c>
    </row>
    <row r="130" spans="1:8" x14ac:dyDescent="0.25">
      <c r="A130">
        <v>10</v>
      </c>
      <c r="B130">
        <v>116</v>
      </c>
      <c r="C130" t="b">
        <f t="shared" si="12"/>
        <v>0</v>
      </c>
      <c r="D130" s="10">
        <f t="shared" si="7"/>
        <v>0</v>
      </c>
      <c r="E130" s="10">
        <f t="shared" si="8"/>
        <v>0</v>
      </c>
      <c r="F130" s="10">
        <f t="shared" si="9"/>
        <v>0</v>
      </c>
      <c r="G130" s="10">
        <f t="shared" si="10"/>
        <v>0</v>
      </c>
      <c r="H130" s="24">
        <f t="shared" si="11"/>
        <v>0</v>
      </c>
    </row>
    <row r="131" spans="1:8" x14ac:dyDescent="0.25">
      <c r="A131">
        <v>10</v>
      </c>
      <c r="B131">
        <v>117</v>
      </c>
      <c r="C131" t="b">
        <f t="shared" si="12"/>
        <v>0</v>
      </c>
      <c r="D131" s="10">
        <f t="shared" si="7"/>
        <v>0</v>
      </c>
      <c r="E131" s="10">
        <f t="shared" si="8"/>
        <v>0</v>
      </c>
      <c r="F131" s="10">
        <f t="shared" si="9"/>
        <v>0</v>
      </c>
      <c r="G131" s="10">
        <f t="shared" si="10"/>
        <v>0</v>
      </c>
      <c r="H131" s="24">
        <f t="shared" si="11"/>
        <v>0</v>
      </c>
    </row>
    <row r="132" spans="1:8" x14ac:dyDescent="0.25">
      <c r="A132">
        <v>10</v>
      </c>
      <c r="B132">
        <v>118</v>
      </c>
      <c r="C132" t="b">
        <f t="shared" si="12"/>
        <v>0</v>
      </c>
      <c r="D132" s="10">
        <f t="shared" si="7"/>
        <v>0</v>
      </c>
      <c r="E132" s="10">
        <f t="shared" si="8"/>
        <v>0</v>
      </c>
      <c r="F132" s="10">
        <f t="shared" si="9"/>
        <v>0</v>
      </c>
      <c r="G132" s="10">
        <f t="shared" si="10"/>
        <v>0</v>
      </c>
      <c r="H132" s="24">
        <f t="shared" si="11"/>
        <v>0</v>
      </c>
    </row>
    <row r="133" spans="1:8" x14ac:dyDescent="0.25">
      <c r="A133">
        <v>10</v>
      </c>
      <c r="B133">
        <v>119</v>
      </c>
      <c r="C133" t="b">
        <f t="shared" si="12"/>
        <v>0</v>
      </c>
      <c r="D133" s="10">
        <f t="shared" si="7"/>
        <v>0</v>
      </c>
      <c r="E133" s="10">
        <f t="shared" si="8"/>
        <v>0</v>
      </c>
      <c r="F133" s="10">
        <f t="shared" si="9"/>
        <v>0</v>
      </c>
      <c r="G133" s="10">
        <f t="shared" si="10"/>
        <v>0</v>
      </c>
      <c r="H133" s="24">
        <f t="shared" si="11"/>
        <v>0</v>
      </c>
    </row>
    <row r="134" spans="1:8" x14ac:dyDescent="0.25">
      <c r="A134">
        <v>10</v>
      </c>
      <c r="B134">
        <v>120</v>
      </c>
      <c r="C134" t="b">
        <f t="shared" si="12"/>
        <v>0</v>
      </c>
      <c r="D134" s="10">
        <f t="shared" si="7"/>
        <v>0</v>
      </c>
      <c r="E134" s="10">
        <f t="shared" si="8"/>
        <v>0</v>
      </c>
      <c r="F134" s="10">
        <f t="shared" si="9"/>
        <v>0</v>
      </c>
      <c r="G134" s="10">
        <f t="shared" si="10"/>
        <v>0</v>
      </c>
      <c r="H134" s="24">
        <f t="shared" si="11"/>
        <v>0</v>
      </c>
    </row>
    <row r="135" spans="1:8" x14ac:dyDescent="0.25">
      <c r="A135">
        <v>11</v>
      </c>
      <c r="B135">
        <v>121</v>
      </c>
      <c r="C135" t="b">
        <f t="shared" si="12"/>
        <v>1</v>
      </c>
      <c r="D135" s="10">
        <f t="shared" si="7"/>
        <v>0</v>
      </c>
      <c r="E135" s="10">
        <f t="shared" si="8"/>
        <v>1000</v>
      </c>
      <c r="F135" s="10">
        <f t="shared" si="9"/>
        <v>0</v>
      </c>
      <c r="G135" s="10">
        <f t="shared" si="10"/>
        <v>0</v>
      </c>
      <c r="H135" s="24">
        <f t="shared" si="11"/>
        <v>1000</v>
      </c>
    </row>
    <row r="136" spans="1:8" x14ac:dyDescent="0.25">
      <c r="A136">
        <v>11</v>
      </c>
      <c r="B136">
        <v>122</v>
      </c>
      <c r="C136" t="b">
        <f t="shared" si="12"/>
        <v>0</v>
      </c>
      <c r="D136" s="10">
        <f t="shared" si="7"/>
        <v>0</v>
      </c>
      <c r="E136" s="10">
        <f t="shared" si="8"/>
        <v>0</v>
      </c>
      <c r="F136" s="10">
        <f t="shared" si="9"/>
        <v>0</v>
      </c>
      <c r="G136" s="10">
        <f t="shared" si="10"/>
        <v>0</v>
      </c>
      <c r="H136" s="24">
        <f t="shared" si="11"/>
        <v>0</v>
      </c>
    </row>
    <row r="137" spans="1:8" x14ac:dyDescent="0.25">
      <c r="A137">
        <v>11</v>
      </c>
      <c r="B137">
        <v>123</v>
      </c>
      <c r="C137" t="b">
        <f t="shared" si="12"/>
        <v>0</v>
      </c>
      <c r="D137" s="10">
        <f t="shared" si="7"/>
        <v>0</v>
      </c>
      <c r="E137" s="10">
        <f t="shared" si="8"/>
        <v>0</v>
      </c>
      <c r="F137" s="10">
        <f t="shared" si="9"/>
        <v>0</v>
      </c>
      <c r="G137" s="10">
        <f t="shared" si="10"/>
        <v>0</v>
      </c>
      <c r="H137" s="24">
        <f t="shared" si="11"/>
        <v>0</v>
      </c>
    </row>
    <row r="138" spans="1:8" x14ac:dyDescent="0.25">
      <c r="A138">
        <v>11</v>
      </c>
      <c r="B138">
        <v>124</v>
      </c>
      <c r="C138" t="b">
        <f t="shared" si="12"/>
        <v>0</v>
      </c>
      <c r="D138" s="10">
        <f t="shared" si="7"/>
        <v>0</v>
      </c>
      <c r="E138" s="10">
        <f t="shared" si="8"/>
        <v>0</v>
      </c>
      <c r="F138" s="10">
        <f t="shared" si="9"/>
        <v>0</v>
      </c>
      <c r="G138" s="10">
        <f t="shared" si="10"/>
        <v>0</v>
      </c>
      <c r="H138" s="24">
        <f t="shared" si="11"/>
        <v>0</v>
      </c>
    </row>
    <row r="139" spans="1:8" x14ac:dyDescent="0.25">
      <c r="A139">
        <v>11</v>
      </c>
      <c r="B139">
        <v>125</v>
      </c>
      <c r="C139" t="b">
        <f t="shared" si="12"/>
        <v>0</v>
      </c>
      <c r="D139" s="10">
        <f t="shared" si="7"/>
        <v>0</v>
      </c>
      <c r="E139" s="10">
        <f t="shared" si="8"/>
        <v>0</v>
      </c>
      <c r="F139" s="10">
        <f t="shared" si="9"/>
        <v>0</v>
      </c>
      <c r="G139" s="10">
        <f t="shared" si="10"/>
        <v>0</v>
      </c>
      <c r="H139" s="24">
        <f t="shared" si="11"/>
        <v>0</v>
      </c>
    </row>
    <row r="140" spans="1:8" x14ac:dyDescent="0.25">
      <c r="A140">
        <v>11</v>
      </c>
      <c r="B140">
        <v>126</v>
      </c>
      <c r="C140" t="b">
        <f t="shared" si="12"/>
        <v>0</v>
      </c>
      <c r="D140" s="10">
        <f t="shared" si="7"/>
        <v>0</v>
      </c>
      <c r="E140" s="10">
        <f t="shared" si="8"/>
        <v>0</v>
      </c>
      <c r="F140" s="10">
        <f t="shared" si="9"/>
        <v>0</v>
      </c>
      <c r="G140" s="10">
        <f t="shared" si="10"/>
        <v>0</v>
      </c>
      <c r="H140" s="24">
        <f t="shared" si="11"/>
        <v>0</v>
      </c>
    </row>
    <row r="141" spans="1:8" x14ac:dyDescent="0.25">
      <c r="A141">
        <v>11</v>
      </c>
      <c r="B141">
        <v>127</v>
      </c>
      <c r="C141" t="b">
        <f t="shared" si="12"/>
        <v>0</v>
      </c>
      <c r="D141" s="10">
        <f t="shared" si="7"/>
        <v>0</v>
      </c>
      <c r="E141" s="10">
        <f t="shared" si="8"/>
        <v>0</v>
      </c>
      <c r="F141" s="10">
        <f t="shared" si="9"/>
        <v>0</v>
      </c>
      <c r="G141" s="10">
        <f t="shared" si="10"/>
        <v>0</v>
      </c>
      <c r="H141" s="24">
        <f t="shared" si="11"/>
        <v>0</v>
      </c>
    </row>
    <row r="142" spans="1:8" x14ac:dyDescent="0.25">
      <c r="A142">
        <v>11</v>
      </c>
      <c r="B142">
        <v>128</v>
      </c>
      <c r="C142" t="b">
        <f t="shared" si="12"/>
        <v>0</v>
      </c>
      <c r="D142" s="10">
        <f t="shared" si="7"/>
        <v>0</v>
      </c>
      <c r="E142" s="10">
        <f t="shared" si="8"/>
        <v>0</v>
      </c>
      <c r="F142" s="10">
        <f t="shared" si="9"/>
        <v>0</v>
      </c>
      <c r="G142" s="10">
        <f t="shared" si="10"/>
        <v>0</v>
      </c>
      <c r="H142" s="24">
        <f t="shared" si="11"/>
        <v>0</v>
      </c>
    </row>
    <row r="143" spans="1:8" x14ac:dyDescent="0.25">
      <c r="A143">
        <v>11</v>
      </c>
      <c r="B143">
        <v>129</v>
      </c>
      <c r="C143" t="b">
        <f t="shared" si="12"/>
        <v>0</v>
      </c>
      <c r="D143" s="10">
        <f t="shared" si="7"/>
        <v>0</v>
      </c>
      <c r="E143" s="10">
        <f t="shared" si="8"/>
        <v>0</v>
      </c>
      <c r="F143" s="10">
        <f t="shared" si="9"/>
        <v>0</v>
      </c>
      <c r="G143" s="10">
        <f t="shared" si="10"/>
        <v>0</v>
      </c>
      <c r="H143" s="24">
        <f t="shared" si="11"/>
        <v>0</v>
      </c>
    </row>
    <row r="144" spans="1:8" x14ac:dyDescent="0.25">
      <c r="A144">
        <v>11</v>
      </c>
      <c r="B144">
        <v>130</v>
      </c>
      <c r="C144" t="b">
        <f t="shared" si="12"/>
        <v>0</v>
      </c>
      <c r="D144" s="10">
        <f t="shared" ref="D144:D207" si="13">IF(AND(A144&gt;=$C$6,A144&lt;=$D$6)=TRUE,$B$6,0)</f>
        <v>0</v>
      </c>
      <c r="E144" s="10">
        <f t="shared" ref="E144:E207" si="14">IF(AND(C144=TRUE,A144&gt;=$C$7,A144&lt;=$D$7),$B$7,0)</f>
        <v>0</v>
      </c>
      <c r="F144" s="10">
        <f t="shared" ref="F144:F207" si="15">IF(AND(A144&gt;=$C$8,A144&lt;=$D$8),$B$8,0)</f>
        <v>0</v>
      </c>
      <c r="G144" s="10">
        <f t="shared" ref="G144:G207" si="16">IF(AND(C144=TRUE,A144&gt;=$C$9,A144&lt;=$D$9),$B$9,0)</f>
        <v>0</v>
      </c>
      <c r="H144" s="24">
        <f t="shared" ref="H144:H207" si="17">D144+E144-F144-G144</f>
        <v>0</v>
      </c>
    </row>
    <row r="145" spans="1:8" x14ac:dyDescent="0.25">
      <c r="A145">
        <v>11</v>
      </c>
      <c r="B145">
        <v>131</v>
      </c>
      <c r="C145" t="b">
        <f t="shared" si="12"/>
        <v>0</v>
      </c>
      <c r="D145" s="10">
        <f t="shared" si="13"/>
        <v>0</v>
      </c>
      <c r="E145" s="10">
        <f t="shared" si="14"/>
        <v>0</v>
      </c>
      <c r="F145" s="10">
        <f t="shared" si="15"/>
        <v>0</v>
      </c>
      <c r="G145" s="10">
        <f t="shared" si="16"/>
        <v>0</v>
      </c>
      <c r="H145" s="24">
        <f t="shared" si="17"/>
        <v>0</v>
      </c>
    </row>
    <row r="146" spans="1:8" x14ac:dyDescent="0.25">
      <c r="A146">
        <v>11</v>
      </c>
      <c r="B146">
        <v>132</v>
      </c>
      <c r="C146" t="b">
        <f t="shared" si="12"/>
        <v>0</v>
      </c>
      <c r="D146" s="10">
        <f t="shared" si="13"/>
        <v>0</v>
      </c>
      <c r="E146" s="10">
        <f t="shared" si="14"/>
        <v>0</v>
      </c>
      <c r="F146" s="10">
        <f t="shared" si="15"/>
        <v>0</v>
      </c>
      <c r="G146" s="10">
        <f t="shared" si="16"/>
        <v>0</v>
      </c>
      <c r="H146" s="24">
        <f t="shared" si="17"/>
        <v>0</v>
      </c>
    </row>
    <row r="147" spans="1:8" x14ac:dyDescent="0.25">
      <c r="A147">
        <v>12</v>
      </c>
      <c r="B147">
        <v>133</v>
      </c>
      <c r="C147" t="b">
        <f t="shared" si="12"/>
        <v>1</v>
      </c>
      <c r="D147" s="10">
        <f t="shared" si="13"/>
        <v>0</v>
      </c>
      <c r="E147" s="10">
        <f t="shared" si="14"/>
        <v>1000</v>
      </c>
      <c r="F147" s="10">
        <f t="shared" si="15"/>
        <v>0</v>
      </c>
      <c r="G147" s="10">
        <f t="shared" si="16"/>
        <v>0</v>
      </c>
      <c r="H147" s="24">
        <f t="shared" si="17"/>
        <v>1000</v>
      </c>
    </row>
    <row r="148" spans="1:8" x14ac:dyDescent="0.25">
      <c r="A148">
        <v>12</v>
      </c>
      <c r="B148">
        <v>134</v>
      </c>
      <c r="C148" t="b">
        <f t="shared" si="12"/>
        <v>0</v>
      </c>
      <c r="D148" s="10">
        <f t="shared" si="13"/>
        <v>0</v>
      </c>
      <c r="E148" s="10">
        <f t="shared" si="14"/>
        <v>0</v>
      </c>
      <c r="F148" s="10">
        <f t="shared" si="15"/>
        <v>0</v>
      </c>
      <c r="G148" s="10">
        <f t="shared" si="16"/>
        <v>0</v>
      </c>
      <c r="H148" s="24">
        <f t="shared" si="17"/>
        <v>0</v>
      </c>
    </row>
    <row r="149" spans="1:8" x14ac:dyDescent="0.25">
      <c r="A149">
        <v>12</v>
      </c>
      <c r="B149">
        <v>135</v>
      </c>
      <c r="C149" t="b">
        <f t="shared" si="12"/>
        <v>0</v>
      </c>
      <c r="D149" s="10">
        <f t="shared" si="13"/>
        <v>0</v>
      </c>
      <c r="E149" s="10">
        <f t="shared" si="14"/>
        <v>0</v>
      </c>
      <c r="F149" s="10">
        <f t="shared" si="15"/>
        <v>0</v>
      </c>
      <c r="G149" s="10">
        <f t="shared" si="16"/>
        <v>0</v>
      </c>
      <c r="H149" s="24">
        <f t="shared" si="17"/>
        <v>0</v>
      </c>
    </row>
    <row r="150" spans="1:8" x14ac:dyDescent="0.25">
      <c r="A150">
        <v>12</v>
      </c>
      <c r="B150">
        <v>136</v>
      </c>
      <c r="C150" t="b">
        <f t="shared" si="12"/>
        <v>0</v>
      </c>
      <c r="D150" s="10">
        <f t="shared" si="13"/>
        <v>0</v>
      </c>
      <c r="E150" s="10">
        <f t="shared" si="14"/>
        <v>0</v>
      </c>
      <c r="F150" s="10">
        <f t="shared" si="15"/>
        <v>0</v>
      </c>
      <c r="G150" s="10">
        <f t="shared" si="16"/>
        <v>0</v>
      </c>
      <c r="H150" s="24">
        <f t="shared" si="17"/>
        <v>0</v>
      </c>
    </row>
    <row r="151" spans="1:8" x14ac:dyDescent="0.25">
      <c r="A151">
        <v>12</v>
      </c>
      <c r="B151">
        <v>137</v>
      </c>
      <c r="C151" t="b">
        <f t="shared" si="12"/>
        <v>0</v>
      </c>
      <c r="D151" s="10">
        <f t="shared" si="13"/>
        <v>0</v>
      </c>
      <c r="E151" s="10">
        <f t="shared" si="14"/>
        <v>0</v>
      </c>
      <c r="F151" s="10">
        <f t="shared" si="15"/>
        <v>0</v>
      </c>
      <c r="G151" s="10">
        <f t="shared" si="16"/>
        <v>0</v>
      </c>
      <c r="H151" s="24">
        <f t="shared" si="17"/>
        <v>0</v>
      </c>
    </row>
    <row r="152" spans="1:8" x14ac:dyDescent="0.25">
      <c r="A152">
        <v>12</v>
      </c>
      <c r="B152">
        <v>138</v>
      </c>
      <c r="C152" t="b">
        <f t="shared" si="12"/>
        <v>0</v>
      </c>
      <c r="D152" s="10">
        <f t="shared" si="13"/>
        <v>0</v>
      </c>
      <c r="E152" s="10">
        <f t="shared" si="14"/>
        <v>0</v>
      </c>
      <c r="F152" s="10">
        <f t="shared" si="15"/>
        <v>0</v>
      </c>
      <c r="G152" s="10">
        <f t="shared" si="16"/>
        <v>0</v>
      </c>
      <c r="H152" s="24">
        <f t="shared" si="17"/>
        <v>0</v>
      </c>
    </row>
    <row r="153" spans="1:8" x14ac:dyDescent="0.25">
      <c r="A153">
        <v>12</v>
      </c>
      <c r="B153">
        <v>139</v>
      </c>
      <c r="C153" t="b">
        <f t="shared" si="12"/>
        <v>0</v>
      </c>
      <c r="D153" s="10">
        <f t="shared" si="13"/>
        <v>0</v>
      </c>
      <c r="E153" s="10">
        <f t="shared" si="14"/>
        <v>0</v>
      </c>
      <c r="F153" s="10">
        <f t="shared" si="15"/>
        <v>0</v>
      </c>
      <c r="G153" s="10">
        <f t="shared" si="16"/>
        <v>0</v>
      </c>
      <c r="H153" s="24">
        <f t="shared" si="17"/>
        <v>0</v>
      </c>
    </row>
    <row r="154" spans="1:8" x14ac:dyDescent="0.25">
      <c r="A154">
        <v>12</v>
      </c>
      <c r="B154">
        <v>140</v>
      </c>
      <c r="C154" t="b">
        <f t="shared" si="12"/>
        <v>0</v>
      </c>
      <c r="D154" s="10">
        <f t="shared" si="13"/>
        <v>0</v>
      </c>
      <c r="E154" s="10">
        <f t="shared" si="14"/>
        <v>0</v>
      </c>
      <c r="F154" s="10">
        <f t="shared" si="15"/>
        <v>0</v>
      </c>
      <c r="G154" s="10">
        <f t="shared" si="16"/>
        <v>0</v>
      </c>
      <c r="H154" s="24">
        <f t="shared" si="17"/>
        <v>0</v>
      </c>
    </row>
    <row r="155" spans="1:8" x14ac:dyDescent="0.25">
      <c r="A155">
        <v>12</v>
      </c>
      <c r="B155">
        <v>141</v>
      </c>
      <c r="C155" t="b">
        <f t="shared" si="12"/>
        <v>0</v>
      </c>
      <c r="D155" s="10">
        <f t="shared" si="13"/>
        <v>0</v>
      </c>
      <c r="E155" s="10">
        <f t="shared" si="14"/>
        <v>0</v>
      </c>
      <c r="F155" s="10">
        <f t="shared" si="15"/>
        <v>0</v>
      </c>
      <c r="G155" s="10">
        <f t="shared" si="16"/>
        <v>0</v>
      </c>
      <c r="H155" s="24">
        <f t="shared" si="17"/>
        <v>0</v>
      </c>
    </row>
    <row r="156" spans="1:8" x14ac:dyDescent="0.25">
      <c r="A156">
        <v>12</v>
      </c>
      <c r="B156">
        <v>142</v>
      </c>
      <c r="C156" t="b">
        <f t="shared" ref="C156:C219" si="18">IF((B156-1)/12=(A156-1),TRUE,FALSE)</f>
        <v>0</v>
      </c>
      <c r="D156" s="10">
        <f t="shared" si="13"/>
        <v>0</v>
      </c>
      <c r="E156" s="10">
        <f t="shared" si="14"/>
        <v>0</v>
      </c>
      <c r="F156" s="10">
        <f t="shared" si="15"/>
        <v>0</v>
      </c>
      <c r="G156" s="10">
        <f t="shared" si="16"/>
        <v>0</v>
      </c>
      <c r="H156" s="24">
        <f t="shared" si="17"/>
        <v>0</v>
      </c>
    </row>
    <row r="157" spans="1:8" x14ac:dyDescent="0.25">
      <c r="A157">
        <v>12</v>
      </c>
      <c r="B157">
        <v>143</v>
      </c>
      <c r="C157" t="b">
        <f t="shared" si="18"/>
        <v>0</v>
      </c>
      <c r="D157" s="10">
        <f t="shared" si="13"/>
        <v>0</v>
      </c>
      <c r="E157" s="10">
        <f t="shared" si="14"/>
        <v>0</v>
      </c>
      <c r="F157" s="10">
        <f t="shared" si="15"/>
        <v>0</v>
      </c>
      <c r="G157" s="10">
        <f t="shared" si="16"/>
        <v>0</v>
      </c>
      <c r="H157" s="24">
        <f t="shared" si="17"/>
        <v>0</v>
      </c>
    </row>
    <row r="158" spans="1:8" x14ac:dyDescent="0.25">
      <c r="A158">
        <v>12</v>
      </c>
      <c r="B158">
        <v>144</v>
      </c>
      <c r="C158" t="b">
        <f t="shared" si="18"/>
        <v>0</v>
      </c>
      <c r="D158" s="10">
        <f t="shared" si="13"/>
        <v>0</v>
      </c>
      <c r="E158" s="10">
        <f t="shared" si="14"/>
        <v>0</v>
      </c>
      <c r="F158" s="10">
        <f t="shared" si="15"/>
        <v>0</v>
      </c>
      <c r="G158" s="10">
        <f t="shared" si="16"/>
        <v>0</v>
      </c>
      <c r="H158" s="24">
        <f t="shared" si="17"/>
        <v>0</v>
      </c>
    </row>
    <row r="159" spans="1:8" x14ac:dyDescent="0.25">
      <c r="A159">
        <v>13</v>
      </c>
      <c r="B159">
        <v>145</v>
      </c>
      <c r="C159" t="b">
        <f t="shared" si="18"/>
        <v>1</v>
      </c>
      <c r="D159" s="10">
        <f t="shared" si="13"/>
        <v>0</v>
      </c>
      <c r="E159" s="10">
        <f t="shared" si="14"/>
        <v>1000</v>
      </c>
      <c r="F159" s="10">
        <f t="shared" si="15"/>
        <v>0</v>
      </c>
      <c r="G159" s="10">
        <f t="shared" si="16"/>
        <v>0</v>
      </c>
      <c r="H159" s="24">
        <f t="shared" si="17"/>
        <v>1000</v>
      </c>
    </row>
    <row r="160" spans="1:8" x14ac:dyDescent="0.25">
      <c r="A160">
        <v>13</v>
      </c>
      <c r="B160">
        <v>146</v>
      </c>
      <c r="C160" t="b">
        <f t="shared" si="18"/>
        <v>0</v>
      </c>
      <c r="D160" s="10">
        <f t="shared" si="13"/>
        <v>0</v>
      </c>
      <c r="E160" s="10">
        <f t="shared" si="14"/>
        <v>0</v>
      </c>
      <c r="F160" s="10">
        <f t="shared" si="15"/>
        <v>0</v>
      </c>
      <c r="G160" s="10">
        <f t="shared" si="16"/>
        <v>0</v>
      </c>
      <c r="H160" s="24">
        <f t="shared" si="17"/>
        <v>0</v>
      </c>
    </row>
    <row r="161" spans="1:8" x14ac:dyDescent="0.25">
      <c r="A161">
        <v>13</v>
      </c>
      <c r="B161">
        <v>147</v>
      </c>
      <c r="C161" t="b">
        <f t="shared" si="18"/>
        <v>0</v>
      </c>
      <c r="D161" s="10">
        <f t="shared" si="13"/>
        <v>0</v>
      </c>
      <c r="E161" s="10">
        <f t="shared" si="14"/>
        <v>0</v>
      </c>
      <c r="F161" s="10">
        <f t="shared" si="15"/>
        <v>0</v>
      </c>
      <c r="G161" s="10">
        <f t="shared" si="16"/>
        <v>0</v>
      </c>
      <c r="H161" s="24">
        <f t="shared" si="17"/>
        <v>0</v>
      </c>
    </row>
    <row r="162" spans="1:8" x14ac:dyDescent="0.25">
      <c r="A162">
        <v>13</v>
      </c>
      <c r="B162">
        <v>148</v>
      </c>
      <c r="C162" t="b">
        <f t="shared" si="18"/>
        <v>0</v>
      </c>
      <c r="D162" s="10">
        <f t="shared" si="13"/>
        <v>0</v>
      </c>
      <c r="E162" s="10">
        <f t="shared" si="14"/>
        <v>0</v>
      </c>
      <c r="F162" s="10">
        <f t="shared" si="15"/>
        <v>0</v>
      </c>
      <c r="G162" s="10">
        <f t="shared" si="16"/>
        <v>0</v>
      </c>
      <c r="H162" s="24">
        <f t="shared" si="17"/>
        <v>0</v>
      </c>
    </row>
    <row r="163" spans="1:8" x14ac:dyDescent="0.25">
      <c r="A163">
        <v>13</v>
      </c>
      <c r="B163">
        <v>149</v>
      </c>
      <c r="C163" t="b">
        <f t="shared" si="18"/>
        <v>0</v>
      </c>
      <c r="D163" s="10">
        <f t="shared" si="13"/>
        <v>0</v>
      </c>
      <c r="E163" s="10">
        <f t="shared" si="14"/>
        <v>0</v>
      </c>
      <c r="F163" s="10">
        <f t="shared" si="15"/>
        <v>0</v>
      </c>
      <c r="G163" s="10">
        <f t="shared" si="16"/>
        <v>0</v>
      </c>
      <c r="H163" s="24">
        <f t="shared" si="17"/>
        <v>0</v>
      </c>
    </row>
    <row r="164" spans="1:8" x14ac:dyDescent="0.25">
      <c r="A164">
        <v>13</v>
      </c>
      <c r="B164">
        <v>150</v>
      </c>
      <c r="C164" t="b">
        <f t="shared" si="18"/>
        <v>0</v>
      </c>
      <c r="D164" s="10">
        <f t="shared" si="13"/>
        <v>0</v>
      </c>
      <c r="E164" s="10">
        <f t="shared" si="14"/>
        <v>0</v>
      </c>
      <c r="F164" s="10">
        <f t="shared" si="15"/>
        <v>0</v>
      </c>
      <c r="G164" s="10">
        <f t="shared" si="16"/>
        <v>0</v>
      </c>
      <c r="H164" s="24">
        <f t="shared" si="17"/>
        <v>0</v>
      </c>
    </row>
    <row r="165" spans="1:8" x14ac:dyDescent="0.25">
      <c r="A165">
        <v>13</v>
      </c>
      <c r="B165">
        <v>151</v>
      </c>
      <c r="C165" t="b">
        <f t="shared" si="18"/>
        <v>0</v>
      </c>
      <c r="D165" s="10">
        <f t="shared" si="13"/>
        <v>0</v>
      </c>
      <c r="E165" s="10">
        <f t="shared" si="14"/>
        <v>0</v>
      </c>
      <c r="F165" s="10">
        <f t="shared" si="15"/>
        <v>0</v>
      </c>
      <c r="G165" s="10">
        <f t="shared" si="16"/>
        <v>0</v>
      </c>
      <c r="H165" s="24">
        <f t="shared" si="17"/>
        <v>0</v>
      </c>
    </row>
    <row r="166" spans="1:8" x14ac:dyDescent="0.25">
      <c r="A166">
        <v>13</v>
      </c>
      <c r="B166">
        <v>152</v>
      </c>
      <c r="C166" t="b">
        <f t="shared" si="18"/>
        <v>0</v>
      </c>
      <c r="D166" s="10">
        <f t="shared" si="13"/>
        <v>0</v>
      </c>
      <c r="E166" s="10">
        <f t="shared" si="14"/>
        <v>0</v>
      </c>
      <c r="F166" s="10">
        <f t="shared" si="15"/>
        <v>0</v>
      </c>
      <c r="G166" s="10">
        <f t="shared" si="16"/>
        <v>0</v>
      </c>
      <c r="H166" s="24">
        <f t="shared" si="17"/>
        <v>0</v>
      </c>
    </row>
    <row r="167" spans="1:8" x14ac:dyDescent="0.25">
      <c r="A167">
        <v>13</v>
      </c>
      <c r="B167">
        <v>153</v>
      </c>
      <c r="C167" t="b">
        <f t="shared" si="18"/>
        <v>0</v>
      </c>
      <c r="D167" s="10">
        <f t="shared" si="13"/>
        <v>0</v>
      </c>
      <c r="E167" s="10">
        <f t="shared" si="14"/>
        <v>0</v>
      </c>
      <c r="F167" s="10">
        <f t="shared" si="15"/>
        <v>0</v>
      </c>
      <c r="G167" s="10">
        <f t="shared" si="16"/>
        <v>0</v>
      </c>
      <c r="H167" s="24">
        <f t="shared" si="17"/>
        <v>0</v>
      </c>
    </row>
    <row r="168" spans="1:8" x14ac:dyDescent="0.25">
      <c r="A168">
        <v>13</v>
      </c>
      <c r="B168">
        <v>154</v>
      </c>
      <c r="C168" t="b">
        <f t="shared" si="18"/>
        <v>0</v>
      </c>
      <c r="D168" s="10">
        <f t="shared" si="13"/>
        <v>0</v>
      </c>
      <c r="E168" s="10">
        <f t="shared" si="14"/>
        <v>0</v>
      </c>
      <c r="F168" s="10">
        <f t="shared" si="15"/>
        <v>0</v>
      </c>
      <c r="G168" s="10">
        <f t="shared" si="16"/>
        <v>0</v>
      </c>
      <c r="H168" s="24">
        <f t="shared" si="17"/>
        <v>0</v>
      </c>
    </row>
    <row r="169" spans="1:8" x14ac:dyDescent="0.25">
      <c r="A169">
        <v>13</v>
      </c>
      <c r="B169">
        <v>155</v>
      </c>
      <c r="C169" t="b">
        <f t="shared" si="18"/>
        <v>0</v>
      </c>
      <c r="D169" s="10">
        <f t="shared" si="13"/>
        <v>0</v>
      </c>
      <c r="E169" s="10">
        <f t="shared" si="14"/>
        <v>0</v>
      </c>
      <c r="F169" s="10">
        <f t="shared" si="15"/>
        <v>0</v>
      </c>
      <c r="G169" s="10">
        <f t="shared" si="16"/>
        <v>0</v>
      </c>
      <c r="H169" s="24">
        <f t="shared" si="17"/>
        <v>0</v>
      </c>
    </row>
    <row r="170" spans="1:8" x14ac:dyDescent="0.25">
      <c r="A170">
        <v>13</v>
      </c>
      <c r="B170">
        <v>156</v>
      </c>
      <c r="C170" t="b">
        <f t="shared" si="18"/>
        <v>0</v>
      </c>
      <c r="D170" s="10">
        <f t="shared" si="13"/>
        <v>0</v>
      </c>
      <c r="E170" s="10">
        <f t="shared" si="14"/>
        <v>0</v>
      </c>
      <c r="F170" s="10">
        <f t="shared" si="15"/>
        <v>0</v>
      </c>
      <c r="G170" s="10">
        <f t="shared" si="16"/>
        <v>0</v>
      </c>
      <c r="H170" s="24">
        <f t="shared" si="17"/>
        <v>0</v>
      </c>
    </row>
    <row r="171" spans="1:8" x14ac:dyDescent="0.25">
      <c r="A171">
        <v>14</v>
      </c>
      <c r="B171">
        <v>157</v>
      </c>
      <c r="C171" t="b">
        <f t="shared" si="18"/>
        <v>1</v>
      </c>
      <c r="D171" s="10">
        <f t="shared" si="13"/>
        <v>0</v>
      </c>
      <c r="E171" s="10">
        <f t="shared" si="14"/>
        <v>1000</v>
      </c>
      <c r="F171" s="10">
        <f t="shared" si="15"/>
        <v>0</v>
      </c>
      <c r="G171" s="10">
        <f t="shared" si="16"/>
        <v>0</v>
      </c>
      <c r="H171" s="24">
        <f t="shared" si="17"/>
        <v>1000</v>
      </c>
    </row>
    <row r="172" spans="1:8" x14ac:dyDescent="0.25">
      <c r="A172">
        <v>14</v>
      </c>
      <c r="B172">
        <v>158</v>
      </c>
      <c r="C172" t="b">
        <f t="shared" si="18"/>
        <v>0</v>
      </c>
      <c r="D172" s="10">
        <f t="shared" si="13"/>
        <v>0</v>
      </c>
      <c r="E172" s="10">
        <f t="shared" si="14"/>
        <v>0</v>
      </c>
      <c r="F172" s="10">
        <f t="shared" si="15"/>
        <v>0</v>
      </c>
      <c r="G172" s="10">
        <f t="shared" si="16"/>
        <v>0</v>
      </c>
      <c r="H172" s="24">
        <f t="shared" si="17"/>
        <v>0</v>
      </c>
    </row>
    <row r="173" spans="1:8" x14ac:dyDescent="0.25">
      <c r="A173">
        <v>14</v>
      </c>
      <c r="B173">
        <v>159</v>
      </c>
      <c r="C173" t="b">
        <f t="shared" si="18"/>
        <v>0</v>
      </c>
      <c r="D173" s="10">
        <f t="shared" si="13"/>
        <v>0</v>
      </c>
      <c r="E173" s="10">
        <f t="shared" si="14"/>
        <v>0</v>
      </c>
      <c r="F173" s="10">
        <f t="shared" si="15"/>
        <v>0</v>
      </c>
      <c r="G173" s="10">
        <f t="shared" si="16"/>
        <v>0</v>
      </c>
      <c r="H173" s="24">
        <f t="shared" si="17"/>
        <v>0</v>
      </c>
    </row>
    <row r="174" spans="1:8" x14ac:dyDescent="0.25">
      <c r="A174">
        <v>14</v>
      </c>
      <c r="B174">
        <v>160</v>
      </c>
      <c r="C174" t="b">
        <f t="shared" si="18"/>
        <v>0</v>
      </c>
      <c r="D174" s="10">
        <f t="shared" si="13"/>
        <v>0</v>
      </c>
      <c r="E174" s="10">
        <f t="shared" si="14"/>
        <v>0</v>
      </c>
      <c r="F174" s="10">
        <f t="shared" si="15"/>
        <v>0</v>
      </c>
      <c r="G174" s="10">
        <f t="shared" si="16"/>
        <v>0</v>
      </c>
      <c r="H174" s="24">
        <f t="shared" si="17"/>
        <v>0</v>
      </c>
    </row>
    <row r="175" spans="1:8" x14ac:dyDescent="0.25">
      <c r="A175">
        <v>14</v>
      </c>
      <c r="B175">
        <v>161</v>
      </c>
      <c r="C175" t="b">
        <f t="shared" si="18"/>
        <v>0</v>
      </c>
      <c r="D175" s="10">
        <f t="shared" si="13"/>
        <v>0</v>
      </c>
      <c r="E175" s="10">
        <f t="shared" si="14"/>
        <v>0</v>
      </c>
      <c r="F175" s="10">
        <f t="shared" si="15"/>
        <v>0</v>
      </c>
      <c r="G175" s="10">
        <f t="shared" si="16"/>
        <v>0</v>
      </c>
      <c r="H175" s="24">
        <f t="shared" si="17"/>
        <v>0</v>
      </c>
    </row>
    <row r="176" spans="1:8" x14ac:dyDescent="0.25">
      <c r="A176">
        <v>14</v>
      </c>
      <c r="B176">
        <v>162</v>
      </c>
      <c r="C176" t="b">
        <f t="shared" si="18"/>
        <v>0</v>
      </c>
      <c r="D176" s="10">
        <f t="shared" si="13"/>
        <v>0</v>
      </c>
      <c r="E176" s="10">
        <f t="shared" si="14"/>
        <v>0</v>
      </c>
      <c r="F176" s="10">
        <f t="shared" si="15"/>
        <v>0</v>
      </c>
      <c r="G176" s="10">
        <f t="shared" si="16"/>
        <v>0</v>
      </c>
      <c r="H176" s="24">
        <f t="shared" si="17"/>
        <v>0</v>
      </c>
    </row>
    <row r="177" spans="1:8" x14ac:dyDescent="0.25">
      <c r="A177">
        <v>14</v>
      </c>
      <c r="B177">
        <v>163</v>
      </c>
      <c r="C177" t="b">
        <f t="shared" si="18"/>
        <v>0</v>
      </c>
      <c r="D177" s="10">
        <f t="shared" si="13"/>
        <v>0</v>
      </c>
      <c r="E177" s="10">
        <f t="shared" si="14"/>
        <v>0</v>
      </c>
      <c r="F177" s="10">
        <f t="shared" si="15"/>
        <v>0</v>
      </c>
      <c r="G177" s="10">
        <f t="shared" si="16"/>
        <v>0</v>
      </c>
      <c r="H177" s="24">
        <f t="shared" si="17"/>
        <v>0</v>
      </c>
    </row>
    <row r="178" spans="1:8" x14ac:dyDescent="0.25">
      <c r="A178">
        <v>14</v>
      </c>
      <c r="B178">
        <v>164</v>
      </c>
      <c r="C178" t="b">
        <f t="shared" si="18"/>
        <v>0</v>
      </c>
      <c r="D178" s="10">
        <f t="shared" si="13"/>
        <v>0</v>
      </c>
      <c r="E178" s="10">
        <f t="shared" si="14"/>
        <v>0</v>
      </c>
      <c r="F178" s="10">
        <f t="shared" si="15"/>
        <v>0</v>
      </c>
      <c r="G178" s="10">
        <f t="shared" si="16"/>
        <v>0</v>
      </c>
      <c r="H178" s="24">
        <f t="shared" si="17"/>
        <v>0</v>
      </c>
    </row>
    <row r="179" spans="1:8" x14ac:dyDescent="0.25">
      <c r="A179">
        <v>14</v>
      </c>
      <c r="B179">
        <v>165</v>
      </c>
      <c r="C179" t="b">
        <f t="shared" si="18"/>
        <v>0</v>
      </c>
      <c r="D179" s="10">
        <f t="shared" si="13"/>
        <v>0</v>
      </c>
      <c r="E179" s="10">
        <f t="shared" si="14"/>
        <v>0</v>
      </c>
      <c r="F179" s="10">
        <f t="shared" si="15"/>
        <v>0</v>
      </c>
      <c r="G179" s="10">
        <f t="shared" si="16"/>
        <v>0</v>
      </c>
      <c r="H179" s="24">
        <f t="shared" si="17"/>
        <v>0</v>
      </c>
    </row>
    <row r="180" spans="1:8" x14ac:dyDescent="0.25">
      <c r="A180">
        <v>14</v>
      </c>
      <c r="B180">
        <v>166</v>
      </c>
      <c r="C180" t="b">
        <f t="shared" si="18"/>
        <v>0</v>
      </c>
      <c r="D180" s="10">
        <f t="shared" si="13"/>
        <v>0</v>
      </c>
      <c r="E180" s="10">
        <f t="shared" si="14"/>
        <v>0</v>
      </c>
      <c r="F180" s="10">
        <f t="shared" si="15"/>
        <v>0</v>
      </c>
      <c r="G180" s="10">
        <f t="shared" si="16"/>
        <v>0</v>
      </c>
      <c r="H180" s="24">
        <f t="shared" si="17"/>
        <v>0</v>
      </c>
    </row>
    <row r="181" spans="1:8" x14ac:dyDescent="0.25">
      <c r="A181">
        <v>14</v>
      </c>
      <c r="B181">
        <v>167</v>
      </c>
      <c r="C181" t="b">
        <f t="shared" si="18"/>
        <v>0</v>
      </c>
      <c r="D181" s="10">
        <f t="shared" si="13"/>
        <v>0</v>
      </c>
      <c r="E181" s="10">
        <f t="shared" si="14"/>
        <v>0</v>
      </c>
      <c r="F181" s="10">
        <f t="shared" si="15"/>
        <v>0</v>
      </c>
      <c r="G181" s="10">
        <f t="shared" si="16"/>
        <v>0</v>
      </c>
      <c r="H181" s="24">
        <f t="shared" si="17"/>
        <v>0</v>
      </c>
    </row>
    <row r="182" spans="1:8" x14ac:dyDescent="0.25">
      <c r="A182">
        <v>14</v>
      </c>
      <c r="B182">
        <v>168</v>
      </c>
      <c r="C182" t="b">
        <f t="shared" si="18"/>
        <v>0</v>
      </c>
      <c r="D182" s="10">
        <f t="shared" si="13"/>
        <v>0</v>
      </c>
      <c r="E182" s="10">
        <f t="shared" si="14"/>
        <v>0</v>
      </c>
      <c r="F182" s="10">
        <f t="shared" si="15"/>
        <v>0</v>
      </c>
      <c r="G182" s="10">
        <f t="shared" si="16"/>
        <v>0</v>
      </c>
      <c r="H182" s="24">
        <f t="shared" si="17"/>
        <v>0</v>
      </c>
    </row>
    <row r="183" spans="1:8" x14ac:dyDescent="0.25">
      <c r="A183">
        <v>15</v>
      </c>
      <c r="B183">
        <v>169</v>
      </c>
      <c r="C183" t="b">
        <f t="shared" si="18"/>
        <v>1</v>
      </c>
      <c r="D183" s="10">
        <f t="shared" si="13"/>
        <v>0</v>
      </c>
      <c r="E183" s="10">
        <f t="shared" si="14"/>
        <v>1000</v>
      </c>
      <c r="F183" s="10">
        <f t="shared" si="15"/>
        <v>0</v>
      </c>
      <c r="G183" s="10">
        <f t="shared" si="16"/>
        <v>0</v>
      </c>
      <c r="H183" s="24">
        <f t="shared" si="17"/>
        <v>1000</v>
      </c>
    </row>
    <row r="184" spans="1:8" x14ac:dyDescent="0.25">
      <c r="A184">
        <v>15</v>
      </c>
      <c r="B184">
        <v>170</v>
      </c>
      <c r="C184" t="b">
        <f t="shared" si="18"/>
        <v>0</v>
      </c>
      <c r="D184" s="10">
        <f t="shared" si="13"/>
        <v>0</v>
      </c>
      <c r="E184" s="10">
        <f t="shared" si="14"/>
        <v>0</v>
      </c>
      <c r="F184" s="10">
        <f t="shared" si="15"/>
        <v>0</v>
      </c>
      <c r="G184" s="10">
        <f t="shared" si="16"/>
        <v>0</v>
      </c>
      <c r="H184" s="24">
        <f t="shared" si="17"/>
        <v>0</v>
      </c>
    </row>
    <row r="185" spans="1:8" x14ac:dyDescent="0.25">
      <c r="A185">
        <v>15</v>
      </c>
      <c r="B185">
        <v>171</v>
      </c>
      <c r="C185" t="b">
        <f t="shared" si="18"/>
        <v>0</v>
      </c>
      <c r="D185" s="10">
        <f t="shared" si="13"/>
        <v>0</v>
      </c>
      <c r="E185" s="10">
        <f t="shared" si="14"/>
        <v>0</v>
      </c>
      <c r="F185" s="10">
        <f t="shared" si="15"/>
        <v>0</v>
      </c>
      <c r="G185" s="10">
        <f t="shared" si="16"/>
        <v>0</v>
      </c>
      <c r="H185" s="24">
        <f t="shared" si="17"/>
        <v>0</v>
      </c>
    </row>
    <row r="186" spans="1:8" x14ac:dyDescent="0.25">
      <c r="A186">
        <v>15</v>
      </c>
      <c r="B186">
        <v>172</v>
      </c>
      <c r="C186" t="b">
        <f t="shared" si="18"/>
        <v>0</v>
      </c>
      <c r="D186" s="10">
        <f t="shared" si="13"/>
        <v>0</v>
      </c>
      <c r="E186" s="10">
        <f t="shared" si="14"/>
        <v>0</v>
      </c>
      <c r="F186" s="10">
        <f t="shared" si="15"/>
        <v>0</v>
      </c>
      <c r="G186" s="10">
        <f t="shared" si="16"/>
        <v>0</v>
      </c>
      <c r="H186" s="24">
        <f t="shared" si="17"/>
        <v>0</v>
      </c>
    </row>
    <row r="187" spans="1:8" x14ac:dyDescent="0.25">
      <c r="A187">
        <v>15</v>
      </c>
      <c r="B187">
        <v>173</v>
      </c>
      <c r="C187" t="b">
        <f t="shared" si="18"/>
        <v>0</v>
      </c>
      <c r="D187" s="10">
        <f t="shared" si="13"/>
        <v>0</v>
      </c>
      <c r="E187" s="10">
        <f t="shared" si="14"/>
        <v>0</v>
      </c>
      <c r="F187" s="10">
        <f t="shared" si="15"/>
        <v>0</v>
      </c>
      <c r="G187" s="10">
        <f t="shared" si="16"/>
        <v>0</v>
      </c>
      <c r="H187" s="24">
        <f t="shared" si="17"/>
        <v>0</v>
      </c>
    </row>
    <row r="188" spans="1:8" x14ac:dyDescent="0.25">
      <c r="A188">
        <v>15</v>
      </c>
      <c r="B188">
        <v>174</v>
      </c>
      <c r="C188" t="b">
        <f t="shared" si="18"/>
        <v>0</v>
      </c>
      <c r="D188" s="10">
        <f t="shared" si="13"/>
        <v>0</v>
      </c>
      <c r="E188" s="10">
        <f t="shared" si="14"/>
        <v>0</v>
      </c>
      <c r="F188" s="10">
        <f t="shared" si="15"/>
        <v>0</v>
      </c>
      <c r="G188" s="10">
        <f t="shared" si="16"/>
        <v>0</v>
      </c>
      <c r="H188" s="24">
        <f t="shared" si="17"/>
        <v>0</v>
      </c>
    </row>
    <row r="189" spans="1:8" x14ac:dyDescent="0.25">
      <c r="A189">
        <v>15</v>
      </c>
      <c r="B189">
        <v>175</v>
      </c>
      <c r="C189" t="b">
        <f t="shared" si="18"/>
        <v>0</v>
      </c>
      <c r="D189" s="10">
        <f t="shared" si="13"/>
        <v>0</v>
      </c>
      <c r="E189" s="10">
        <f t="shared" si="14"/>
        <v>0</v>
      </c>
      <c r="F189" s="10">
        <f t="shared" si="15"/>
        <v>0</v>
      </c>
      <c r="G189" s="10">
        <f t="shared" si="16"/>
        <v>0</v>
      </c>
      <c r="H189" s="24">
        <f t="shared" si="17"/>
        <v>0</v>
      </c>
    </row>
    <row r="190" spans="1:8" x14ac:dyDescent="0.25">
      <c r="A190">
        <v>15</v>
      </c>
      <c r="B190">
        <v>176</v>
      </c>
      <c r="C190" t="b">
        <f t="shared" si="18"/>
        <v>0</v>
      </c>
      <c r="D190" s="10">
        <f t="shared" si="13"/>
        <v>0</v>
      </c>
      <c r="E190" s="10">
        <f t="shared" si="14"/>
        <v>0</v>
      </c>
      <c r="F190" s="10">
        <f t="shared" si="15"/>
        <v>0</v>
      </c>
      <c r="G190" s="10">
        <f t="shared" si="16"/>
        <v>0</v>
      </c>
      <c r="H190" s="24">
        <f t="shared" si="17"/>
        <v>0</v>
      </c>
    </row>
    <row r="191" spans="1:8" x14ac:dyDescent="0.25">
      <c r="A191">
        <v>15</v>
      </c>
      <c r="B191">
        <v>177</v>
      </c>
      <c r="C191" t="b">
        <f t="shared" si="18"/>
        <v>0</v>
      </c>
      <c r="D191" s="10">
        <f t="shared" si="13"/>
        <v>0</v>
      </c>
      <c r="E191" s="10">
        <f t="shared" si="14"/>
        <v>0</v>
      </c>
      <c r="F191" s="10">
        <f t="shared" si="15"/>
        <v>0</v>
      </c>
      <c r="G191" s="10">
        <f t="shared" si="16"/>
        <v>0</v>
      </c>
      <c r="H191" s="24">
        <f t="shared" si="17"/>
        <v>0</v>
      </c>
    </row>
    <row r="192" spans="1:8" x14ac:dyDescent="0.25">
      <c r="A192">
        <v>15</v>
      </c>
      <c r="B192">
        <v>178</v>
      </c>
      <c r="C192" t="b">
        <f t="shared" si="18"/>
        <v>0</v>
      </c>
      <c r="D192" s="10">
        <f t="shared" si="13"/>
        <v>0</v>
      </c>
      <c r="E192" s="10">
        <f t="shared" si="14"/>
        <v>0</v>
      </c>
      <c r="F192" s="10">
        <f t="shared" si="15"/>
        <v>0</v>
      </c>
      <c r="G192" s="10">
        <f t="shared" si="16"/>
        <v>0</v>
      </c>
      <c r="H192" s="24">
        <f t="shared" si="17"/>
        <v>0</v>
      </c>
    </row>
    <row r="193" spans="1:8" x14ac:dyDescent="0.25">
      <c r="A193">
        <v>15</v>
      </c>
      <c r="B193">
        <v>179</v>
      </c>
      <c r="C193" t="b">
        <f t="shared" si="18"/>
        <v>0</v>
      </c>
      <c r="D193" s="10">
        <f t="shared" si="13"/>
        <v>0</v>
      </c>
      <c r="E193" s="10">
        <f t="shared" si="14"/>
        <v>0</v>
      </c>
      <c r="F193" s="10">
        <f t="shared" si="15"/>
        <v>0</v>
      </c>
      <c r="G193" s="10">
        <f t="shared" si="16"/>
        <v>0</v>
      </c>
      <c r="H193" s="24">
        <f t="shared" si="17"/>
        <v>0</v>
      </c>
    </row>
    <row r="194" spans="1:8" x14ac:dyDescent="0.25">
      <c r="A194">
        <v>15</v>
      </c>
      <c r="B194">
        <v>180</v>
      </c>
      <c r="C194" t="b">
        <f t="shared" si="18"/>
        <v>0</v>
      </c>
      <c r="D194" s="10">
        <f t="shared" si="13"/>
        <v>0</v>
      </c>
      <c r="E194" s="10">
        <f t="shared" si="14"/>
        <v>0</v>
      </c>
      <c r="F194" s="10">
        <f t="shared" si="15"/>
        <v>0</v>
      </c>
      <c r="G194" s="10">
        <f t="shared" si="16"/>
        <v>0</v>
      </c>
      <c r="H194" s="24">
        <f t="shared" si="17"/>
        <v>0</v>
      </c>
    </row>
    <row r="195" spans="1:8" x14ac:dyDescent="0.25">
      <c r="A195">
        <v>16</v>
      </c>
      <c r="B195">
        <v>181</v>
      </c>
      <c r="C195" t="b">
        <f t="shared" si="18"/>
        <v>1</v>
      </c>
      <c r="D195" s="10">
        <f t="shared" si="13"/>
        <v>0</v>
      </c>
      <c r="E195" s="10">
        <f t="shared" si="14"/>
        <v>0</v>
      </c>
      <c r="F195" s="10">
        <f t="shared" si="15"/>
        <v>0</v>
      </c>
      <c r="G195" s="10">
        <f t="shared" si="16"/>
        <v>0</v>
      </c>
      <c r="H195" s="24">
        <f t="shared" si="17"/>
        <v>0</v>
      </c>
    </row>
    <row r="196" spans="1:8" x14ac:dyDescent="0.25">
      <c r="A196">
        <v>16</v>
      </c>
      <c r="B196">
        <v>182</v>
      </c>
      <c r="C196" t="b">
        <f t="shared" si="18"/>
        <v>0</v>
      </c>
      <c r="D196" s="10">
        <f t="shared" si="13"/>
        <v>0</v>
      </c>
      <c r="E196" s="10">
        <f t="shared" si="14"/>
        <v>0</v>
      </c>
      <c r="F196" s="10">
        <f t="shared" si="15"/>
        <v>0</v>
      </c>
      <c r="G196" s="10">
        <f t="shared" si="16"/>
        <v>0</v>
      </c>
      <c r="H196" s="24">
        <f t="shared" si="17"/>
        <v>0</v>
      </c>
    </row>
    <row r="197" spans="1:8" x14ac:dyDescent="0.25">
      <c r="A197">
        <v>16</v>
      </c>
      <c r="B197">
        <v>183</v>
      </c>
      <c r="C197" t="b">
        <f t="shared" si="18"/>
        <v>0</v>
      </c>
      <c r="D197" s="10">
        <f t="shared" si="13"/>
        <v>0</v>
      </c>
      <c r="E197" s="10">
        <f t="shared" si="14"/>
        <v>0</v>
      </c>
      <c r="F197" s="10">
        <f t="shared" si="15"/>
        <v>0</v>
      </c>
      <c r="G197" s="10">
        <f t="shared" si="16"/>
        <v>0</v>
      </c>
      <c r="H197" s="24">
        <f t="shared" si="17"/>
        <v>0</v>
      </c>
    </row>
    <row r="198" spans="1:8" x14ac:dyDescent="0.25">
      <c r="A198">
        <v>16</v>
      </c>
      <c r="B198">
        <v>184</v>
      </c>
      <c r="C198" t="b">
        <f t="shared" si="18"/>
        <v>0</v>
      </c>
      <c r="D198" s="10">
        <f t="shared" si="13"/>
        <v>0</v>
      </c>
      <c r="E198" s="10">
        <f t="shared" si="14"/>
        <v>0</v>
      </c>
      <c r="F198" s="10">
        <f t="shared" si="15"/>
        <v>0</v>
      </c>
      <c r="G198" s="10">
        <f t="shared" si="16"/>
        <v>0</v>
      </c>
      <c r="H198" s="24">
        <f t="shared" si="17"/>
        <v>0</v>
      </c>
    </row>
    <row r="199" spans="1:8" x14ac:dyDescent="0.25">
      <c r="A199">
        <v>16</v>
      </c>
      <c r="B199">
        <v>185</v>
      </c>
      <c r="C199" t="b">
        <f t="shared" si="18"/>
        <v>0</v>
      </c>
      <c r="D199" s="10">
        <f t="shared" si="13"/>
        <v>0</v>
      </c>
      <c r="E199" s="10">
        <f t="shared" si="14"/>
        <v>0</v>
      </c>
      <c r="F199" s="10">
        <f t="shared" si="15"/>
        <v>0</v>
      </c>
      <c r="G199" s="10">
        <f t="shared" si="16"/>
        <v>0</v>
      </c>
      <c r="H199" s="24">
        <f t="shared" si="17"/>
        <v>0</v>
      </c>
    </row>
    <row r="200" spans="1:8" x14ac:dyDescent="0.25">
      <c r="A200">
        <v>16</v>
      </c>
      <c r="B200">
        <v>186</v>
      </c>
      <c r="C200" t="b">
        <f t="shared" si="18"/>
        <v>0</v>
      </c>
      <c r="D200" s="10">
        <f t="shared" si="13"/>
        <v>0</v>
      </c>
      <c r="E200" s="10">
        <f t="shared" si="14"/>
        <v>0</v>
      </c>
      <c r="F200" s="10">
        <f t="shared" si="15"/>
        <v>0</v>
      </c>
      <c r="G200" s="10">
        <f t="shared" si="16"/>
        <v>0</v>
      </c>
      <c r="H200" s="24">
        <f t="shared" si="17"/>
        <v>0</v>
      </c>
    </row>
    <row r="201" spans="1:8" x14ac:dyDescent="0.25">
      <c r="A201">
        <v>16</v>
      </c>
      <c r="B201">
        <v>187</v>
      </c>
      <c r="C201" t="b">
        <f t="shared" si="18"/>
        <v>0</v>
      </c>
      <c r="D201" s="10">
        <f t="shared" si="13"/>
        <v>0</v>
      </c>
      <c r="E201" s="10">
        <f t="shared" si="14"/>
        <v>0</v>
      </c>
      <c r="F201" s="10">
        <f t="shared" si="15"/>
        <v>0</v>
      </c>
      <c r="G201" s="10">
        <f t="shared" si="16"/>
        <v>0</v>
      </c>
      <c r="H201" s="24">
        <f t="shared" si="17"/>
        <v>0</v>
      </c>
    </row>
    <row r="202" spans="1:8" x14ac:dyDescent="0.25">
      <c r="A202">
        <v>16</v>
      </c>
      <c r="B202">
        <v>188</v>
      </c>
      <c r="C202" t="b">
        <f t="shared" si="18"/>
        <v>0</v>
      </c>
      <c r="D202" s="10">
        <f t="shared" si="13"/>
        <v>0</v>
      </c>
      <c r="E202" s="10">
        <f t="shared" si="14"/>
        <v>0</v>
      </c>
      <c r="F202" s="10">
        <f t="shared" si="15"/>
        <v>0</v>
      </c>
      <c r="G202" s="10">
        <f t="shared" si="16"/>
        <v>0</v>
      </c>
      <c r="H202" s="24">
        <f t="shared" si="17"/>
        <v>0</v>
      </c>
    </row>
    <row r="203" spans="1:8" x14ac:dyDescent="0.25">
      <c r="A203">
        <v>16</v>
      </c>
      <c r="B203">
        <v>189</v>
      </c>
      <c r="C203" t="b">
        <f t="shared" si="18"/>
        <v>0</v>
      </c>
      <c r="D203" s="10">
        <f t="shared" si="13"/>
        <v>0</v>
      </c>
      <c r="E203" s="10">
        <f t="shared" si="14"/>
        <v>0</v>
      </c>
      <c r="F203" s="10">
        <f t="shared" si="15"/>
        <v>0</v>
      </c>
      <c r="G203" s="10">
        <f t="shared" si="16"/>
        <v>0</v>
      </c>
      <c r="H203" s="24">
        <f t="shared" si="17"/>
        <v>0</v>
      </c>
    </row>
    <row r="204" spans="1:8" x14ac:dyDescent="0.25">
      <c r="A204">
        <v>16</v>
      </c>
      <c r="B204">
        <v>190</v>
      </c>
      <c r="C204" t="b">
        <f t="shared" si="18"/>
        <v>0</v>
      </c>
      <c r="D204" s="10">
        <f t="shared" si="13"/>
        <v>0</v>
      </c>
      <c r="E204" s="10">
        <f t="shared" si="14"/>
        <v>0</v>
      </c>
      <c r="F204" s="10">
        <f t="shared" si="15"/>
        <v>0</v>
      </c>
      <c r="G204" s="10">
        <f t="shared" si="16"/>
        <v>0</v>
      </c>
      <c r="H204" s="24">
        <f t="shared" si="17"/>
        <v>0</v>
      </c>
    </row>
    <row r="205" spans="1:8" x14ac:dyDescent="0.25">
      <c r="A205">
        <v>16</v>
      </c>
      <c r="B205">
        <v>191</v>
      </c>
      <c r="C205" t="b">
        <f t="shared" si="18"/>
        <v>0</v>
      </c>
      <c r="D205" s="10">
        <f t="shared" si="13"/>
        <v>0</v>
      </c>
      <c r="E205" s="10">
        <f t="shared" si="14"/>
        <v>0</v>
      </c>
      <c r="F205" s="10">
        <f t="shared" si="15"/>
        <v>0</v>
      </c>
      <c r="G205" s="10">
        <f t="shared" si="16"/>
        <v>0</v>
      </c>
      <c r="H205" s="24">
        <f t="shared" si="17"/>
        <v>0</v>
      </c>
    </row>
    <row r="206" spans="1:8" x14ac:dyDescent="0.25">
      <c r="A206">
        <v>16</v>
      </c>
      <c r="B206">
        <v>192</v>
      </c>
      <c r="C206" t="b">
        <f t="shared" si="18"/>
        <v>0</v>
      </c>
      <c r="D206" s="10">
        <f t="shared" si="13"/>
        <v>0</v>
      </c>
      <c r="E206" s="10">
        <f t="shared" si="14"/>
        <v>0</v>
      </c>
      <c r="F206" s="10">
        <f t="shared" si="15"/>
        <v>0</v>
      </c>
      <c r="G206" s="10">
        <f t="shared" si="16"/>
        <v>0</v>
      </c>
      <c r="H206" s="24">
        <f t="shared" si="17"/>
        <v>0</v>
      </c>
    </row>
    <row r="207" spans="1:8" x14ac:dyDescent="0.25">
      <c r="A207">
        <v>17</v>
      </c>
      <c r="B207">
        <v>193</v>
      </c>
      <c r="C207" t="b">
        <f t="shared" si="18"/>
        <v>1</v>
      </c>
      <c r="D207" s="10">
        <f t="shared" si="13"/>
        <v>0</v>
      </c>
      <c r="E207" s="10">
        <f t="shared" si="14"/>
        <v>0</v>
      </c>
      <c r="F207" s="10">
        <f t="shared" si="15"/>
        <v>0</v>
      </c>
      <c r="G207" s="10">
        <f t="shared" si="16"/>
        <v>0</v>
      </c>
      <c r="H207" s="24">
        <f t="shared" si="17"/>
        <v>0</v>
      </c>
    </row>
    <row r="208" spans="1:8" x14ac:dyDescent="0.25">
      <c r="A208">
        <v>17</v>
      </c>
      <c r="B208">
        <v>194</v>
      </c>
      <c r="C208" t="b">
        <f t="shared" si="18"/>
        <v>0</v>
      </c>
      <c r="D208" s="10">
        <f t="shared" ref="D208:D271" si="19">IF(AND(A208&gt;=$C$6,A208&lt;=$D$6)=TRUE,$B$6,0)</f>
        <v>0</v>
      </c>
      <c r="E208" s="10">
        <f t="shared" ref="E208:E271" si="20">IF(AND(C208=TRUE,A208&gt;=$C$7,A208&lt;=$D$7),$B$7,0)</f>
        <v>0</v>
      </c>
      <c r="F208" s="10">
        <f t="shared" ref="F208:F271" si="21">IF(AND(A208&gt;=$C$8,A208&lt;=$D$8),$B$8,0)</f>
        <v>0</v>
      </c>
      <c r="G208" s="10">
        <f t="shared" ref="G208:G271" si="22">IF(AND(C208=TRUE,A208&gt;=$C$9,A208&lt;=$D$9),$B$9,0)</f>
        <v>0</v>
      </c>
      <c r="H208" s="24">
        <f t="shared" ref="H208:H271" si="23">D208+E208-F208-G208</f>
        <v>0</v>
      </c>
    </row>
    <row r="209" spans="1:8" x14ac:dyDescent="0.25">
      <c r="A209">
        <v>17</v>
      </c>
      <c r="B209">
        <v>195</v>
      </c>
      <c r="C209" t="b">
        <f t="shared" si="18"/>
        <v>0</v>
      </c>
      <c r="D209" s="10">
        <f t="shared" si="19"/>
        <v>0</v>
      </c>
      <c r="E209" s="10">
        <f t="shared" si="20"/>
        <v>0</v>
      </c>
      <c r="F209" s="10">
        <f t="shared" si="21"/>
        <v>0</v>
      </c>
      <c r="G209" s="10">
        <f t="shared" si="22"/>
        <v>0</v>
      </c>
      <c r="H209" s="24">
        <f t="shared" si="23"/>
        <v>0</v>
      </c>
    </row>
    <row r="210" spans="1:8" x14ac:dyDescent="0.25">
      <c r="A210">
        <v>17</v>
      </c>
      <c r="B210">
        <v>196</v>
      </c>
      <c r="C210" t="b">
        <f t="shared" si="18"/>
        <v>0</v>
      </c>
      <c r="D210" s="10">
        <f t="shared" si="19"/>
        <v>0</v>
      </c>
      <c r="E210" s="10">
        <f t="shared" si="20"/>
        <v>0</v>
      </c>
      <c r="F210" s="10">
        <f t="shared" si="21"/>
        <v>0</v>
      </c>
      <c r="G210" s="10">
        <f t="shared" si="22"/>
        <v>0</v>
      </c>
      <c r="H210" s="24">
        <f t="shared" si="23"/>
        <v>0</v>
      </c>
    </row>
    <row r="211" spans="1:8" x14ac:dyDescent="0.25">
      <c r="A211">
        <v>17</v>
      </c>
      <c r="B211">
        <v>197</v>
      </c>
      <c r="C211" t="b">
        <f t="shared" si="18"/>
        <v>0</v>
      </c>
      <c r="D211" s="10">
        <f t="shared" si="19"/>
        <v>0</v>
      </c>
      <c r="E211" s="10">
        <f t="shared" si="20"/>
        <v>0</v>
      </c>
      <c r="F211" s="10">
        <f t="shared" si="21"/>
        <v>0</v>
      </c>
      <c r="G211" s="10">
        <f t="shared" si="22"/>
        <v>0</v>
      </c>
      <c r="H211" s="24">
        <f t="shared" si="23"/>
        <v>0</v>
      </c>
    </row>
    <row r="212" spans="1:8" x14ac:dyDescent="0.25">
      <c r="A212">
        <v>17</v>
      </c>
      <c r="B212">
        <v>198</v>
      </c>
      <c r="C212" t="b">
        <f t="shared" si="18"/>
        <v>0</v>
      </c>
      <c r="D212" s="10">
        <f t="shared" si="19"/>
        <v>0</v>
      </c>
      <c r="E212" s="10">
        <f t="shared" si="20"/>
        <v>0</v>
      </c>
      <c r="F212" s="10">
        <f t="shared" si="21"/>
        <v>0</v>
      </c>
      <c r="G212" s="10">
        <f t="shared" si="22"/>
        <v>0</v>
      </c>
      <c r="H212" s="24">
        <f t="shared" si="23"/>
        <v>0</v>
      </c>
    </row>
    <row r="213" spans="1:8" x14ac:dyDescent="0.25">
      <c r="A213">
        <v>17</v>
      </c>
      <c r="B213">
        <v>199</v>
      </c>
      <c r="C213" t="b">
        <f t="shared" si="18"/>
        <v>0</v>
      </c>
      <c r="D213" s="10">
        <f t="shared" si="19"/>
        <v>0</v>
      </c>
      <c r="E213" s="10">
        <f t="shared" si="20"/>
        <v>0</v>
      </c>
      <c r="F213" s="10">
        <f t="shared" si="21"/>
        <v>0</v>
      </c>
      <c r="G213" s="10">
        <f t="shared" si="22"/>
        <v>0</v>
      </c>
      <c r="H213" s="24">
        <f t="shared" si="23"/>
        <v>0</v>
      </c>
    </row>
    <row r="214" spans="1:8" x14ac:dyDescent="0.25">
      <c r="A214">
        <v>17</v>
      </c>
      <c r="B214">
        <v>200</v>
      </c>
      <c r="C214" t="b">
        <f t="shared" si="18"/>
        <v>0</v>
      </c>
      <c r="D214" s="10">
        <f t="shared" si="19"/>
        <v>0</v>
      </c>
      <c r="E214" s="10">
        <f t="shared" si="20"/>
        <v>0</v>
      </c>
      <c r="F214" s="10">
        <f t="shared" si="21"/>
        <v>0</v>
      </c>
      <c r="G214" s="10">
        <f t="shared" si="22"/>
        <v>0</v>
      </c>
      <c r="H214" s="24">
        <f t="shared" si="23"/>
        <v>0</v>
      </c>
    </row>
    <row r="215" spans="1:8" x14ac:dyDescent="0.25">
      <c r="A215">
        <v>17</v>
      </c>
      <c r="B215">
        <v>201</v>
      </c>
      <c r="C215" t="b">
        <f t="shared" si="18"/>
        <v>0</v>
      </c>
      <c r="D215" s="10">
        <f t="shared" si="19"/>
        <v>0</v>
      </c>
      <c r="E215" s="10">
        <f t="shared" si="20"/>
        <v>0</v>
      </c>
      <c r="F215" s="10">
        <f t="shared" si="21"/>
        <v>0</v>
      </c>
      <c r="G215" s="10">
        <f t="shared" si="22"/>
        <v>0</v>
      </c>
      <c r="H215" s="24">
        <f t="shared" si="23"/>
        <v>0</v>
      </c>
    </row>
    <row r="216" spans="1:8" x14ac:dyDescent="0.25">
      <c r="A216">
        <v>17</v>
      </c>
      <c r="B216">
        <v>202</v>
      </c>
      <c r="C216" t="b">
        <f t="shared" si="18"/>
        <v>0</v>
      </c>
      <c r="D216" s="10">
        <f t="shared" si="19"/>
        <v>0</v>
      </c>
      <c r="E216" s="10">
        <f t="shared" si="20"/>
        <v>0</v>
      </c>
      <c r="F216" s="10">
        <f t="shared" si="21"/>
        <v>0</v>
      </c>
      <c r="G216" s="10">
        <f t="shared" si="22"/>
        <v>0</v>
      </c>
      <c r="H216" s="24">
        <f t="shared" si="23"/>
        <v>0</v>
      </c>
    </row>
    <row r="217" spans="1:8" x14ac:dyDescent="0.25">
      <c r="A217">
        <v>17</v>
      </c>
      <c r="B217">
        <v>203</v>
      </c>
      <c r="C217" t="b">
        <f t="shared" si="18"/>
        <v>0</v>
      </c>
      <c r="D217" s="10">
        <f t="shared" si="19"/>
        <v>0</v>
      </c>
      <c r="E217" s="10">
        <f t="shared" si="20"/>
        <v>0</v>
      </c>
      <c r="F217" s="10">
        <f t="shared" si="21"/>
        <v>0</v>
      </c>
      <c r="G217" s="10">
        <f t="shared" si="22"/>
        <v>0</v>
      </c>
      <c r="H217" s="24">
        <f t="shared" si="23"/>
        <v>0</v>
      </c>
    </row>
    <row r="218" spans="1:8" x14ac:dyDescent="0.25">
      <c r="A218">
        <v>17</v>
      </c>
      <c r="B218">
        <v>204</v>
      </c>
      <c r="C218" t="b">
        <f t="shared" si="18"/>
        <v>0</v>
      </c>
      <c r="D218" s="10">
        <f t="shared" si="19"/>
        <v>0</v>
      </c>
      <c r="E218" s="10">
        <f t="shared" si="20"/>
        <v>0</v>
      </c>
      <c r="F218" s="10">
        <f t="shared" si="21"/>
        <v>0</v>
      </c>
      <c r="G218" s="10">
        <f t="shared" si="22"/>
        <v>0</v>
      </c>
      <c r="H218" s="24">
        <f t="shared" si="23"/>
        <v>0</v>
      </c>
    </row>
    <row r="219" spans="1:8" x14ac:dyDescent="0.25">
      <c r="A219">
        <v>18</v>
      </c>
      <c r="B219">
        <v>205</v>
      </c>
      <c r="C219" t="b">
        <f t="shared" si="18"/>
        <v>1</v>
      </c>
      <c r="D219" s="10">
        <f t="shared" si="19"/>
        <v>0</v>
      </c>
      <c r="E219" s="10">
        <f t="shared" si="20"/>
        <v>0</v>
      </c>
      <c r="F219" s="10">
        <f t="shared" si="21"/>
        <v>0</v>
      </c>
      <c r="G219" s="10">
        <f t="shared" si="22"/>
        <v>0</v>
      </c>
      <c r="H219" s="24">
        <f t="shared" si="23"/>
        <v>0</v>
      </c>
    </row>
    <row r="220" spans="1:8" x14ac:dyDescent="0.25">
      <c r="A220">
        <v>18</v>
      </c>
      <c r="B220">
        <v>206</v>
      </c>
      <c r="C220" t="b">
        <f t="shared" ref="C220:C283" si="24">IF((B220-1)/12=(A220-1),TRUE,FALSE)</f>
        <v>0</v>
      </c>
      <c r="D220" s="10">
        <f t="shared" si="19"/>
        <v>0</v>
      </c>
      <c r="E220" s="10">
        <f t="shared" si="20"/>
        <v>0</v>
      </c>
      <c r="F220" s="10">
        <f t="shared" si="21"/>
        <v>0</v>
      </c>
      <c r="G220" s="10">
        <f t="shared" si="22"/>
        <v>0</v>
      </c>
      <c r="H220" s="24">
        <f t="shared" si="23"/>
        <v>0</v>
      </c>
    </row>
    <row r="221" spans="1:8" x14ac:dyDescent="0.25">
      <c r="A221">
        <v>18</v>
      </c>
      <c r="B221">
        <v>207</v>
      </c>
      <c r="C221" t="b">
        <f t="shared" si="24"/>
        <v>0</v>
      </c>
      <c r="D221" s="10">
        <f t="shared" si="19"/>
        <v>0</v>
      </c>
      <c r="E221" s="10">
        <f t="shared" si="20"/>
        <v>0</v>
      </c>
      <c r="F221" s="10">
        <f t="shared" si="21"/>
        <v>0</v>
      </c>
      <c r="G221" s="10">
        <f t="shared" si="22"/>
        <v>0</v>
      </c>
      <c r="H221" s="24">
        <f t="shared" si="23"/>
        <v>0</v>
      </c>
    </row>
    <row r="222" spans="1:8" x14ac:dyDescent="0.25">
      <c r="A222">
        <v>18</v>
      </c>
      <c r="B222">
        <v>208</v>
      </c>
      <c r="C222" t="b">
        <f t="shared" si="24"/>
        <v>0</v>
      </c>
      <c r="D222" s="10">
        <f t="shared" si="19"/>
        <v>0</v>
      </c>
      <c r="E222" s="10">
        <f t="shared" si="20"/>
        <v>0</v>
      </c>
      <c r="F222" s="10">
        <f t="shared" si="21"/>
        <v>0</v>
      </c>
      <c r="G222" s="10">
        <f t="shared" si="22"/>
        <v>0</v>
      </c>
      <c r="H222" s="24">
        <f t="shared" si="23"/>
        <v>0</v>
      </c>
    </row>
    <row r="223" spans="1:8" x14ac:dyDescent="0.25">
      <c r="A223">
        <v>18</v>
      </c>
      <c r="B223">
        <v>209</v>
      </c>
      <c r="C223" t="b">
        <f t="shared" si="24"/>
        <v>0</v>
      </c>
      <c r="D223" s="10">
        <f t="shared" si="19"/>
        <v>0</v>
      </c>
      <c r="E223" s="10">
        <f t="shared" si="20"/>
        <v>0</v>
      </c>
      <c r="F223" s="10">
        <f t="shared" si="21"/>
        <v>0</v>
      </c>
      <c r="G223" s="10">
        <f t="shared" si="22"/>
        <v>0</v>
      </c>
      <c r="H223" s="24">
        <f t="shared" si="23"/>
        <v>0</v>
      </c>
    </row>
    <row r="224" spans="1:8" x14ac:dyDescent="0.25">
      <c r="A224">
        <v>18</v>
      </c>
      <c r="B224">
        <v>210</v>
      </c>
      <c r="C224" t="b">
        <f t="shared" si="24"/>
        <v>0</v>
      </c>
      <c r="D224" s="10">
        <f t="shared" si="19"/>
        <v>0</v>
      </c>
      <c r="E224" s="10">
        <f t="shared" si="20"/>
        <v>0</v>
      </c>
      <c r="F224" s="10">
        <f t="shared" si="21"/>
        <v>0</v>
      </c>
      <c r="G224" s="10">
        <f t="shared" si="22"/>
        <v>0</v>
      </c>
      <c r="H224" s="24">
        <f t="shared" si="23"/>
        <v>0</v>
      </c>
    </row>
    <row r="225" spans="1:8" x14ac:dyDescent="0.25">
      <c r="A225">
        <v>18</v>
      </c>
      <c r="B225">
        <v>211</v>
      </c>
      <c r="C225" t="b">
        <f t="shared" si="24"/>
        <v>0</v>
      </c>
      <c r="D225" s="10">
        <f t="shared" si="19"/>
        <v>0</v>
      </c>
      <c r="E225" s="10">
        <f t="shared" si="20"/>
        <v>0</v>
      </c>
      <c r="F225" s="10">
        <f t="shared" si="21"/>
        <v>0</v>
      </c>
      <c r="G225" s="10">
        <f t="shared" si="22"/>
        <v>0</v>
      </c>
      <c r="H225" s="24">
        <f t="shared" si="23"/>
        <v>0</v>
      </c>
    </row>
    <row r="226" spans="1:8" x14ac:dyDescent="0.25">
      <c r="A226">
        <v>18</v>
      </c>
      <c r="B226">
        <v>212</v>
      </c>
      <c r="C226" t="b">
        <f t="shared" si="24"/>
        <v>0</v>
      </c>
      <c r="D226" s="10">
        <f t="shared" si="19"/>
        <v>0</v>
      </c>
      <c r="E226" s="10">
        <f t="shared" si="20"/>
        <v>0</v>
      </c>
      <c r="F226" s="10">
        <f t="shared" si="21"/>
        <v>0</v>
      </c>
      <c r="G226" s="10">
        <f t="shared" si="22"/>
        <v>0</v>
      </c>
      <c r="H226" s="24">
        <f t="shared" si="23"/>
        <v>0</v>
      </c>
    </row>
    <row r="227" spans="1:8" x14ac:dyDescent="0.25">
      <c r="A227">
        <v>18</v>
      </c>
      <c r="B227">
        <v>213</v>
      </c>
      <c r="C227" t="b">
        <f t="shared" si="24"/>
        <v>0</v>
      </c>
      <c r="D227" s="10">
        <f t="shared" si="19"/>
        <v>0</v>
      </c>
      <c r="E227" s="10">
        <f t="shared" si="20"/>
        <v>0</v>
      </c>
      <c r="F227" s="10">
        <f t="shared" si="21"/>
        <v>0</v>
      </c>
      <c r="G227" s="10">
        <f t="shared" si="22"/>
        <v>0</v>
      </c>
      <c r="H227" s="24">
        <f t="shared" si="23"/>
        <v>0</v>
      </c>
    </row>
    <row r="228" spans="1:8" x14ac:dyDescent="0.25">
      <c r="A228">
        <v>18</v>
      </c>
      <c r="B228">
        <v>214</v>
      </c>
      <c r="C228" t="b">
        <f t="shared" si="24"/>
        <v>0</v>
      </c>
      <c r="D228" s="10">
        <f t="shared" si="19"/>
        <v>0</v>
      </c>
      <c r="E228" s="10">
        <f t="shared" si="20"/>
        <v>0</v>
      </c>
      <c r="F228" s="10">
        <f t="shared" si="21"/>
        <v>0</v>
      </c>
      <c r="G228" s="10">
        <f t="shared" si="22"/>
        <v>0</v>
      </c>
      <c r="H228" s="24">
        <f t="shared" si="23"/>
        <v>0</v>
      </c>
    </row>
    <row r="229" spans="1:8" x14ac:dyDescent="0.25">
      <c r="A229">
        <v>18</v>
      </c>
      <c r="B229">
        <v>215</v>
      </c>
      <c r="C229" t="b">
        <f t="shared" si="24"/>
        <v>0</v>
      </c>
      <c r="D229" s="10">
        <f t="shared" si="19"/>
        <v>0</v>
      </c>
      <c r="E229" s="10">
        <f t="shared" si="20"/>
        <v>0</v>
      </c>
      <c r="F229" s="10">
        <f t="shared" si="21"/>
        <v>0</v>
      </c>
      <c r="G229" s="10">
        <f t="shared" si="22"/>
        <v>0</v>
      </c>
      <c r="H229" s="24">
        <f t="shared" si="23"/>
        <v>0</v>
      </c>
    </row>
    <row r="230" spans="1:8" x14ac:dyDescent="0.25">
      <c r="A230">
        <v>18</v>
      </c>
      <c r="B230">
        <v>216</v>
      </c>
      <c r="C230" t="b">
        <f t="shared" si="24"/>
        <v>0</v>
      </c>
      <c r="D230" s="10">
        <f t="shared" si="19"/>
        <v>0</v>
      </c>
      <c r="E230" s="10">
        <f t="shared" si="20"/>
        <v>0</v>
      </c>
      <c r="F230" s="10">
        <f t="shared" si="21"/>
        <v>0</v>
      </c>
      <c r="G230" s="10">
        <f t="shared" si="22"/>
        <v>0</v>
      </c>
      <c r="H230" s="24">
        <f t="shared" si="23"/>
        <v>0</v>
      </c>
    </row>
    <row r="231" spans="1:8" x14ac:dyDescent="0.25">
      <c r="A231">
        <v>19</v>
      </c>
      <c r="B231">
        <v>217</v>
      </c>
      <c r="C231" t="b">
        <f t="shared" si="24"/>
        <v>1</v>
      </c>
      <c r="D231" s="10">
        <f t="shared" si="19"/>
        <v>0</v>
      </c>
      <c r="E231" s="10">
        <f t="shared" si="20"/>
        <v>0</v>
      </c>
      <c r="F231" s="10">
        <f t="shared" si="21"/>
        <v>0</v>
      </c>
      <c r="G231" s="10">
        <f t="shared" si="22"/>
        <v>0</v>
      </c>
      <c r="H231" s="24">
        <f t="shared" si="23"/>
        <v>0</v>
      </c>
    </row>
    <row r="232" spans="1:8" x14ac:dyDescent="0.25">
      <c r="A232">
        <v>19</v>
      </c>
      <c r="B232">
        <v>218</v>
      </c>
      <c r="C232" t="b">
        <f t="shared" si="24"/>
        <v>0</v>
      </c>
      <c r="D232" s="10">
        <f t="shared" si="19"/>
        <v>0</v>
      </c>
      <c r="E232" s="10">
        <f t="shared" si="20"/>
        <v>0</v>
      </c>
      <c r="F232" s="10">
        <f t="shared" si="21"/>
        <v>0</v>
      </c>
      <c r="G232" s="10">
        <f t="shared" si="22"/>
        <v>0</v>
      </c>
      <c r="H232" s="24">
        <f t="shared" si="23"/>
        <v>0</v>
      </c>
    </row>
    <row r="233" spans="1:8" x14ac:dyDescent="0.25">
      <c r="A233">
        <v>19</v>
      </c>
      <c r="B233">
        <v>219</v>
      </c>
      <c r="C233" t="b">
        <f t="shared" si="24"/>
        <v>0</v>
      </c>
      <c r="D233" s="10">
        <f t="shared" si="19"/>
        <v>0</v>
      </c>
      <c r="E233" s="10">
        <f t="shared" si="20"/>
        <v>0</v>
      </c>
      <c r="F233" s="10">
        <f t="shared" si="21"/>
        <v>0</v>
      </c>
      <c r="G233" s="10">
        <f t="shared" si="22"/>
        <v>0</v>
      </c>
      <c r="H233" s="24">
        <f t="shared" si="23"/>
        <v>0</v>
      </c>
    </row>
    <row r="234" spans="1:8" x14ac:dyDescent="0.25">
      <c r="A234">
        <v>19</v>
      </c>
      <c r="B234">
        <v>220</v>
      </c>
      <c r="C234" t="b">
        <f t="shared" si="24"/>
        <v>0</v>
      </c>
      <c r="D234" s="10">
        <f t="shared" si="19"/>
        <v>0</v>
      </c>
      <c r="E234" s="10">
        <f t="shared" si="20"/>
        <v>0</v>
      </c>
      <c r="F234" s="10">
        <f t="shared" si="21"/>
        <v>0</v>
      </c>
      <c r="G234" s="10">
        <f t="shared" si="22"/>
        <v>0</v>
      </c>
      <c r="H234" s="24">
        <f t="shared" si="23"/>
        <v>0</v>
      </c>
    </row>
    <row r="235" spans="1:8" x14ac:dyDescent="0.25">
      <c r="A235">
        <v>19</v>
      </c>
      <c r="B235">
        <v>221</v>
      </c>
      <c r="C235" t="b">
        <f t="shared" si="24"/>
        <v>0</v>
      </c>
      <c r="D235" s="10">
        <f t="shared" si="19"/>
        <v>0</v>
      </c>
      <c r="E235" s="10">
        <f t="shared" si="20"/>
        <v>0</v>
      </c>
      <c r="F235" s="10">
        <f t="shared" si="21"/>
        <v>0</v>
      </c>
      <c r="G235" s="10">
        <f t="shared" si="22"/>
        <v>0</v>
      </c>
      <c r="H235" s="24">
        <f t="shared" si="23"/>
        <v>0</v>
      </c>
    </row>
    <row r="236" spans="1:8" x14ac:dyDescent="0.25">
      <c r="A236">
        <v>19</v>
      </c>
      <c r="B236">
        <v>222</v>
      </c>
      <c r="C236" t="b">
        <f t="shared" si="24"/>
        <v>0</v>
      </c>
      <c r="D236" s="10">
        <f t="shared" si="19"/>
        <v>0</v>
      </c>
      <c r="E236" s="10">
        <f t="shared" si="20"/>
        <v>0</v>
      </c>
      <c r="F236" s="10">
        <f t="shared" si="21"/>
        <v>0</v>
      </c>
      <c r="G236" s="10">
        <f t="shared" si="22"/>
        <v>0</v>
      </c>
      <c r="H236" s="24">
        <f t="shared" si="23"/>
        <v>0</v>
      </c>
    </row>
    <row r="237" spans="1:8" x14ac:dyDescent="0.25">
      <c r="A237">
        <v>19</v>
      </c>
      <c r="B237">
        <v>223</v>
      </c>
      <c r="C237" t="b">
        <f t="shared" si="24"/>
        <v>0</v>
      </c>
      <c r="D237" s="10">
        <f t="shared" si="19"/>
        <v>0</v>
      </c>
      <c r="E237" s="10">
        <f t="shared" si="20"/>
        <v>0</v>
      </c>
      <c r="F237" s="10">
        <f t="shared" si="21"/>
        <v>0</v>
      </c>
      <c r="G237" s="10">
        <f t="shared" si="22"/>
        <v>0</v>
      </c>
      <c r="H237" s="24">
        <f t="shared" si="23"/>
        <v>0</v>
      </c>
    </row>
    <row r="238" spans="1:8" x14ac:dyDescent="0.25">
      <c r="A238">
        <v>19</v>
      </c>
      <c r="B238">
        <v>224</v>
      </c>
      <c r="C238" t="b">
        <f t="shared" si="24"/>
        <v>0</v>
      </c>
      <c r="D238" s="10">
        <f t="shared" si="19"/>
        <v>0</v>
      </c>
      <c r="E238" s="10">
        <f t="shared" si="20"/>
        <v>0</v>
      </c>
      <c r="F238" s="10">
        <f t="shared" si="21"/>
        <v>0</v>
      </c>
      <c r="G238" s="10">
        <f t="shared" si="22"/>
        <v>0</v>
      </c>
      <c r="H238" s="24">
        <f t="shared" si="23"/>
        <v>0</v>
      </c>
    </row>
    <row r="239" spans="1:8" x14ac:dyDescent="0.25">
      <c r="A239">
        <v>19</v>
      </c>
      <c r="B239">
        <v>225</v>
      </c>
      <c r="C239" t="b">
        <f t="shared" si="24"/>
        <v>0</v>
      </c>
      <c r="D239" s="10">
        <f t="shared" si="19"/>
        <v>0</v>
      </c>
      <c r="E239" s="10">
        <f t="shared" si="20"/>
        <v>0</v>
      </c>
      <c r="F239" s="10">
        <f t="shared" si="21"/>
        <v>0</v>
      </c>
      <c r="G239" s="10">
        <f t="shared" si="22"/>
        <v>0</v>
      </c>
      <c r="H239" s="24">
        <f t="shared" si="23"/>
        <v>0</v>
      </c>
    </row>
    <row r="240" spans="1:8" x14ac:dyDescent="0.25">
      <c r="A240">
        <v>19</v>
      </c>
      <c r="B240">
        <v>226</v>
      </c>
      <c r="C240" t="b">
        <f t="shared" si="24"/>
        <v>0</v>
      </c>
      <c r="D240" s="10">
        <f t="shared" si="19"/>
        <v>0</v>
      </c>
      <c r="E240" s="10">
        <f t="shared" si="20"/>
        <v>0</v>
      </c>
      <c r="F240" s="10">
        <f t="shared" si="21"/>
        <v>0</v>
      </c>
      <c r="G240" s="10">
        <f t="shared" si="22"/>
        <v>0</v>
      </c>
      <c r="H240" s="24">
        <f t="shared" si="23"/>
        <v>0</v>
      </c>
    </row>
    <row r="241" spans="1:8" x14ac:dyDescent="0.25">
      <c r="A241">
        <v>19</v>
      </c>
      <c r="B241">
        <v>227</v>
      </c>
      <c r="C241" t="b">
        <f t="shared" si="24"/>
        <v>0</v>
      </c>
      <c r="D241" s="10">
        <f t="shared" si="19"/>
        <v>0</v>
      </c>
      <c r="E241" s="10">
        <f t="shared" si="20"/>
        <v>0</v>
      </c>
      <c r="F241" s="10">
        <f t="shared" si="21"/>
        <v>0</v>
      </c>
      <c r="G241" s="10">
        <f t="shared" si="22"/>
        <v>0</v>
      </c>
      <c r="H241" s="24">
        <f t="shared" si="23"/>
        <v>0</v>
      </c>
    </row>
    <row r="242" spans="1:8" x14ac:dyDescent="0.25">
      <c r="A242">
        <v>19</v>
      </c>
      <c r="B242">
        <v>228</v>
      </c>
      <c r="C242" t="b">
        <f t="shared" si="24"/>
        <v>0</v>
      </c>
      <c r="D242" s="10">
        <f t="shared" si="19"/>
        <v>0</v>
      </c>
      <c r="E242" s="10">
        <f t="shared" si="20"/>
        <v>0</v>
      </c>
      <c r="F242" s="10">
        <f t="shared" si="21"/>
        <v>0</v>
      </c>
      <c r="G242" s="10">
        <f t="shared" si="22"/>
        <v>0</v>
      </c>
      <c r="H242" s="24">
        <f t="shared" si="23"/>
        <v>0</v>
      </c>
    </row>
    <row r="243" spans="1:8" x14ac:dyDescent="0.25">
      <c r="A243">
        <v>20</v>
      </c>
      <c r="B243">
        <v>229</v>
      </c>
      <c r="C243" t="b">
        <f t="shared" si="24"/>
        <v>1</v>
      </c>
      <c r="D243" s="10">
        <f t="shared" si="19"/>
        <v>0</v>
      </c>
      <c r="E243" s="10">
        <f t="shared" si="20"/>
        <v>0</v>
      </c>
      <c r="F243" s="10">
        <f t="shared" si="21"/>
        <v>0</v>
      </c>
      <c r="G243" s="10">
        <f t="shared" si="22"/>
        <v>0</v>
      </c>
      <c r="H243" s="24">
        <f t="shared" si="23"/>
        <v>0</v>
      </c>
    </row>
    <row r="244" spans="1:8" x14ac:dyDescent="0.25">
      <c r="A244">
        <v>20</v>
      </c>
      <c r="B244">
        <v>230</v>
      </c>
      <c r="C244" t="b">
        <f t="shared" si="24"/>
        <v>0</v>
      </c>
      <c r="D244" s="10">
        <f t="shared" si="19"/>
        <v>0</v>
      </c>
      <c r="E244" s="10">
        <f t="shared" si="20"/>
        <v>0</v>
      </c>
      <c r="F244" s="10">
        <f t="shared" si="21"/>
        <v>0</v>
      </c>
      <c r="G244" s="10">
        <f t="shared" si="22"/>
        <v>0</v>
      </c>
      <c r="H244" s="24">
        <f t="shared" si="23"/>
        <v>0</v>
      </c>
    </row>
    <row r="245" spans="1:8" x14ac:dyDescent="0.25">
      <c r="A245">
        <v>20</v>
      </c>
      <c r="B245">
        <v>231</v>
      </c>
      <c r="C245" t="b">
        <f t="shared" si="24"/>
        <v>0</v>
      </c>
      <c r="D245" s="10">
        <f t="shared" si="19"/>
        <v>0</v>
      </c>
      <c r="E245" s="10">
        <f t="shared" si="20"/>
        <v>0</v>
      </c>
      <c r="F245" s="10">
        <f t="shared" si="21"/>
        <v>0</v>
      </c>
      <c r="G245" s="10">
        <f t="shared" si="22"/>
        <v>0</v>
      </c>
      <c r="H245" s="24">
        <f t="shared" si="23"/>
        <v>0</v>
      </c>
    </row>
    <row r="246" spans="1:8" x14ac:dyDescent="0.25">
      <c r="A246">
        <v>20</v>
      </c>
      <c r="B246">
        <v>232</v>
      </c>
      <c r="C246" t="b">
        <f t="shared" si="24"/>
        <v>0</v>
      </c>
      <c r="D246" s="10">
        <f t="shared" si="19"/>
        <v>0</v>
      </c>
      <c r="E246" s="10">
        <f t="shared" si="20"/>
        <v>0</v>
      </c>
      <c r="F246" s="10">
        <f t="shared" si="21"/>
        <v>0</v>
      </c>
      <c r="G246" s="10">
        <f t="shared" si="22"/>
        <v>0</v>
      </c>
      <c r="H246" s="24">
        <f t="shared" si="23"/>
        <v>0</v>
      </c>
    </row>
    <row r="247" spans="1:8" x14ac:dyDescent="0.25">
      <c r="A247">
        <v>20</v>
      </c>
      <c r="B247">
        <v>233</v>
      </c>
      <c r="C247" t="b">
        <f t="shared" si="24"/>
        <v>0</v>
      </c>
      <c r="D247" s="10">
        <f t="shared" si="19"/>
        <v>0</v>
      </c>
      <c r="E247" s="10">
        <f t="shared" si="20"/>
        <v>0</v>
      </c>
      <c r="F247" s="10">
        <f t="shared" si="21"/>
        <v>0</v>
      </c>
      <c r="G247" s="10">
        <f t="shared" si="22"/>
        <v>0</v>
      </c>
      <c r="H247" s="24">
        <f t="shared" si="23"/>
        <v>0</v>
      </c>
    </row>
    <row r="248" spans="1:8" x14ac:dyDescent="0.25">
      <c r="A248">
        <v>20</v>
      </c>
      <c r="B248">
        <v>234</v>
      </c>
      <c r="C248" t="b">
        <f t="shared" si="24"/>
        <v>0</v>
      </c>
      <c r="D248" s="10">
        <f t="shared" si="19"/>
        <v>0</v>
      </c>
      <c r="E248" s="10">
        <f t="shared" si="20"/>
        <v>0</v>
      </c>
      <c r="F248" s="10">
        <f t="shared" si="21"/>
        <v>0</v>
      </c>
      <c r="G248" s="10">
        <f t="shared" si="22"/>
        <v>0</v>
      </c>
      <c r="H248" s="24">
        <f t="shared" si="23"/>
        <v>0</v>
      </c>
    </row>
    <row r="249" spans="1:8" x14ac:dyDescent="0.25">
      <c r="A249">
        <v>20</v>
      </c>
      <c r="B249">
        <v>235</v>
      </c>
      <c r="C249" t="b">
        <f t="shared" si="24"/>
        <v>0</v>
      </c>
      <c r="D249" s="10">
        <f t="shared" si="19"/>
        <v>0</v>
      </c>
      <c r="E249" s="10">
        <f t="shared" si="20"/>
        <v>0</v>
      </c>
      <c r="F249" s="10">
        <f t="shared" si="21"/>
        <v>0</v>
      </c>
      <c r="G249" s="10">
        <f t="shared" si="22"/>
        <v>0</v>
      </c>
      <c r="H249" s="24">
        <f t="shared" si="23"/>
        <v>0</v>
      </c>
    </row>
    <row r="250" spans="1:8" x14ac:dyDescent="0.25">
      <c r="A250">
        <v>20</v>
      </c>
      <c r="B250">
        <v>236</v>
      </c>
      <c r="C250" t="b">
        <f t="shared" si="24"/>
        <v>0</v>
      </c>
      <c r="D250" s="10">
        <f t="shared" si="19"/>
        <v>0</v>
      </c>
      <c r="E250" s="10">
        <f t="shared" si="20"/>
        <v>0</v>
      </c>
      <c r="F250" s="10">
        <f t="shared" si="21"/>
        <v>0</v>
      </c>
      <c r="G250" s="10">
        <f t="shared" si="22"/>
        <v>0</v>
      </c>
      <c r="H250" s="24">
        <f t="shared" si="23"/>
        <v>0</v>
      </c>
    </row>
    <row r="251" spans="1:8" x14ac:dyDescent="0.25">
      <c r="A251">
        <v>20</v>
      </c>
      <c r="B251">
        <v>237</v>
      </c>
      <c r="C251" t="b">
        <f t="shared" si="24"/>
        <v>0</v>
      </c>
      <c r="D251" s="10">
        <f t="shared" si="19"/>
        <v>0</v>
      </c>
      <c r="E251" s="10">
        <f t="shared" si="20"/>
        <v>0</v>
      </c>
      <c r="F251" s="10">
        <f t="shared" si="21"/>
        <v>0</v>
      </c>
      <c r="G251" s="10">
        <f t="shared" si="22"/>
        <v>0</v>
      </c>
      <c r="H251" s="24">
        <f t="shared" si="23"/>
        <v>0</v>
      </c>
    </row>
    <row r="252" spans="1:8" x14ac:dyDescent="0.25">
      <c r="A252">
        <v>20</v>
      </c>
      <c r="B252">
        <v>238</v>
      </c>
      <c r="C252" t="b">
        <f t="shared" si="24"/>
        <v>0</v>
      </c>
      <c r="D252" s="10">
        <f t="shared" si="19"/>
        <v>0</v>
      </c>
      <c r="E252" s="10">
        <f t="shared" si="20"/>
        <v>0</v>
      </c>
      <c r="F252" s="10">
        <f t="shared" si="21"/>
        <v>0</v>
      </c>
      <c r="G252" s="10">
        <f t="shared" si="22"/>
        <v>0</v>
      </c>
      <c r="H252" s="24">
        <f t="shared" si="23"/>
        <v>0</v>
      </c>
    </row>
    <row r="253" spans="1:8" x14ac:dyDescent="0.25">
      <c r="A253">
        <v>20</v>
      </c>
      <c r="B253">
        <v>239</v>
      </c>
      <c r="C253" t="b">
        <f t="shared" si="24"/>
        <v>0</v>
      </c>
      <c r="D253" s="10">
        <f t="shared" si="19"/>
        <v>0</v>
      </c>
      <c r="E253" s="10">
        <f t="shared" si="20"/>
        <v>0</v>
      </c>
      <c r="F253" s="10">
        <f t="shared" si="21"/>
        <v>0</v>
      </c>
      <c r="G253" s="10">
        <f t="shared" si="22"/>
        <v>0</v>
      </c>
      <c r="H253" s="24">
        <f t="shared" si="23"/>
        <v>0</v>
      </c>
    </row>
    <row r="254" spans="1:8" x14ac:dyDescent="0.25">
      <c r="A254">
        <v>20</v>
      </c>
      <c r="B254">
        <v>240</v>
      </c>
      <c r="C254" t="b">
        <f t="shared" si="24"/>
        <v>0</v>
      </c>
      <c r="D254" s="10">
        <f t="shared" si="19"/>
        <v>0</v>
      </c>
      <c r="E254" s="10">
        <f t="shared" si="20"/>
        <v>0</v>
      </c>
      <c r="F254" s="10">
        <f t="shared" si="21"/>
        <v>0</v>
      </c>
      <c r="G254" s="10">
        <f t="shared" si="22"/>
        <v>0</v>
      </c>
      <c r="H254" s="24">
        <f t="shared" si="23"/>
        <v>0</v>
      </c>
    </row>
    <row r="255" spans="1:8" x14ac:dyDescent="0.25">
      <c r="A255">
        <v>21</v>
      </c>
      <c r="B255">
        <v>241</v>
      </c>
      <c r="C255" t="b">
        <f t="shared" si="24"/>
        <v>1</v>
      </c>
      <c r="D255" s="10">
        <f t="shared" si="19"/>
        <v>0</v>
      </c>
      <c r="E255" s="10">
        <f t="shared" si="20"/>
        <v>0</v>
      </c>
      <c r="F255" s="10">
        <f t="shared" si="21"/>
        <v>0</v>
      </c>
      <c r="G255" s="10">
        <f t="shared" si="22"/>
        <v>0</v>
      </c>
      <c r="H255" s="24">
        <f t="shared" si="23"/>
        <v>0</v>
      </c>
    </row>
    <row r="256" spans="1:8" x14ac:dyDescent="0.25">
      <c r="A256">
        <v>21</v>
      </c>
      <c r="B256">
        <v>242</v>
      </c>
      <c r="C256" t="b">
        <f t="shared" si="24"/>
        <v>0</v>
      </c>
      <c r="D256" s="10">
        <f t="shared" si="19"/>
        <v>0</v>
      </c>
      <c r="E256" s="10">
        <f t="shared" si="20"/>
        <v>0</v>
      </c>
      <c r="F256" s="10">
        <f t="shared" si="21"/>
        <v>0</v>
      </c>
      <c r="G256" s="10">
        <f t="shared" si="22"/>
        <v>0</v>
      </c>
      <c r="H256" s="24">
        <f t="shared" si="23"/>
        <v>0</v>
      </c>
    </row>
    <row r="257" spans="1:8" x14ac:dyDescent="0.25">
      <c r="A257">
        <v>21</v>
      </c>
      <c r="B257">
        <v>243</v>
      </c>
      <c r="C257" t="b">
        <f t="shared" si="24"/>
        <v>0</v>
      </c>
      <c r="D257" s="10">
        <f t="shared" si="19"/>
        <v>0</v>
      </c>
      <c r="E257" s="10">
        <f t="shared" si="20"/>
        <v>0</v>
      </c>
      <c r="F257" s="10">
        <f t="shared" si="21"/>
        <v>0</v>
      </c>
      <c r="G257" s="10">
        <f t="shared" si="22"/>
        <v>0</v>
      </c>
      <c r="H257" s="24">
        <f t="shared" si="23"/>
        <v>0</v>
      </c>
    </row>
    <row r="258" spans="1:8" x14ac:dyDescent="0.25">
      <c r="A258">
        <v>21</v>
      </c>
      <c r="B258">
        <v>244</v>
      </c>
      <c r="C258" t="b">
        <f t="shared" si="24"/>
        <v>0</v>
      </c>
      <c r="D258" s="10">
        <f t="shared" si="19"/>
        <v>0</v>
      </c>
      <c r="E258" s="10">
        <f t="shared" si="20"/>
        <v>0</v>
      </c>
      <c r="F258" s="10">
        <f t="shared" si="21"/>
        <v>0</v>
      </c>
      <c r="G258" s="10">
        <f t="shared" si="22"/>
        <v>0</v>
      </c>
      <c r="H258" s="24">
        <f t="shared" si="23"/>
        <v>0</v>
      </c>
    </row>
    <row r="259" spans="1:8" x14ac:dyDescent="0.25">
      <c r="A259">
        <v>21</v>
      </c>
      <c r="B259">
        <v>245</v>
      </c>
      <c r="C259" t="b">
        <f t="shared" si="24"/>
        <v>0</v>
      </c>
      <c r="D259" s="10">
        <f t="shared" si="19"/>
        <v>0</v>
      </c>
      <c r="E259" s="10">
        <f t="shared" si="20"/>
        <v>0</v>
      </c>
      <c r="F259" s="10">
        <f t="shared" si="21"/>
        <v>0</v>
      </c>
      <c r="G259" s="10">
        <f t="shared" si="22"/>
        <v>0</v>
      </c>
      <c r="H259" s="24">
        <f t="shared" si="23"/>
        <v>0</v>
      </c>
    </row>
    <row r="260" spans="1:8" x14ac:dyDescent="0.25">
      <c r="A260">
        <v>21</v>
      </c>
      <c r="B260">
        <v>246</v>
      </c>
      <c r="C260" t="b">
        <f t="shared" si="24"/>
        <v>0</v>
      </c>
      <c r="D260" s="10">
        <f t="shared" si="19"/>
        <v>0</v>
      </c>
      <c r="E260" s="10">
        <f t="shared" si="20"/>
        <v>0</v>
      </c>
      <c r="F260" s="10">
        <f t="shared" si="21"/>
        <v>0</v>
      </c>
      <c r="G260" s="10">
        <f t="shared" si="22"/>
        <v>0</v>
      </c>
      <c r="H260" s="24">
        <f t="shared" si="23"/>
        <v>0</v>
      </c>
    </row>
    <row r="261" spans="1:8" x14ac:dyDescent="0.25">
      <c r="A261">
        <v>21</v>
      </c>
      <c r="B261">
        <v>247</v>
      </c>
      <c r="C261" t="b">
        <f t="shared" si="24"/>
        <v>0</v>
      </c>
      <c r="D261" s="10">
        <f t="shared" si="19"/>
        <v>0</v>
      </c>
      <c r="E261" s="10">
        <f t="shared" si="20"/>
        <v>0</v>
      </c>
      <c r="F261" s="10">
        <f t="shared" si="21"/>
        <v>0</v>
      </c>
      <c r="G261" s="10">
        <f t="shared" si="22"/>
        <v>0</v>
      </c>
      <c r="H261" s="24">
        <f t="shared" si="23"/>
        <v>0</v>
      </c>
    </row>
    <row r="262" spans="1:8" x14ac:dyDescent="0.25">
      <c r="A262">
        <v>21</v>
      </c>
      <c r="B262">
        <v>248</v>
      </c>
      <c r="C262" t="b">
        <f t="shared" si="24"/>
        <v>0</v>
      </c>
      <c r="D262" s="10">
        <f t="shared" si="19"/>
        <v>0</v>
      </c>
      <c r="E262" s="10">
        <f t="shared" si="20"/>
        <v>0</v>
      </c>
      <c r="F262" s="10">
        <f t="shared" si="21"/>
        <v>0</v>
      </c>
      <c r="G262" s="10">
        <f t="shared" si="22"/>
        <v>0</v>
      </c>
      <c r="H262" s="24">
        <f t="shared" si="23"/>
        <v>0</v>
      </c>
    </row>
    <row r="263" spans="1:8" x14ac:dyDescent="0.25">
      <c r="A263">
        <v>21</v>
      </c>
      <c r="B263">
        <v>249</v>
      </c>
      <c r="C263" t="b">
        <f t="shared" si="24"/>
        <v>0</v>
      </c>
      <c r="D263" s="10">
        <f t="shared" si="19"/>
        <v>0</v>
      </c>
      <c r="E263" s="10">
        <f t="shared" si="20"/>
        <v>0</v>
      </c>
      <c r="F263" s="10">
        <f t="shared" si="21"/>
        <v>0</v>
      </c>
      <c r="G263" s="10">
        <f t="shared" si="22"/>
        <v>0</v>
      </c>
      <c r="H263" s="24">
        <f t="shared" si="23"/>
        <v>0</v>
      </c>
    </row>
    <row r="264" spans="1:8" x14ac:dyDescent="0.25">
      <c r="A264">
        <v>21</v>
      </c>
      <c r="B264">
        <v>250</v>
      </c>
      <c r="C264" t="b">
        <f t="shared" si="24"/>
        <v>0</v>
      </c>
      <c r="D264" s="10">
        <f t="shared" si="19"/>
        <v>0</v>
      </c>
      <c r="E264" s="10">
        <f t="shared" si="20"/>
        <v>0</v>
      </c>
      <c r="F264" s="10">
        <f t="shared" si="21"/>
        <v>0</v>
      </c>
      <c r="G264" s="10">
        <f t="shared" si="22"/>
        <v>0</v>
      </c>
      <c r="H264" s="24">
        <f t="shared" si="23"/>
        <v>0</v>
      </c>
    </row>
    <row r="265" spans="1:8" x14ac:dyDescent="0.25">
      <c r="A265">
        <v>21</v>
      </c>
      <c r="B265">
        <v>251</v>
      </c>
      <c r="C265" t="b">
        <f t="shared" si="24"/>
        <v>0</v>
      </c>
      <c r="D265" s="10">
        <f t="shared" si="19"/>
        <v>0</v>
      </c>
      <c r="E265" s="10">
        <f t="shared" si="20"/>
        <v>0</v>
      </c>
      <c r="F265" s="10">
        <f t="shared" si="21"/>
        <v>0</v>
      </c>
      <c r="G265" s="10">
        <f t="shared" si="22"/>
        <v>0</v>
      </c>
      <c r="H265" s="24">
        <f t="shared" si="23"/>
        <v>0</v>
      </c>
    </row>
    <row r="266" spans="1:8" x14ac:dyDescent="0.25">
      <c r="A266">
        <v>21</v>
      </c>
      <c r="B266">
        <v>252</v>
      </c>
      <c r="C266" t="b">
        <f t="shared" si="24"/>
        <v>0</v>
      </c>
      <c r="D266" s="10">
        <f t="shared" si="19"/>
        <v>0</v>
      </c>
      <c r="E266" s="10">
        <f t="shared" si="20"/>
        <v>0</v>
      </c>
      <c r="F266" s="10">
        <f t="shared" si="21"/>
        <v>0</v>
      </c>
      <c r="G266" s="10">
        <f t="shared" si="22"/>
        <v>0</v>
      </c>
      <c r="H266" s="24">
        <f t="shared" si="23"/>
        <v>0</v>
      </c>
    </row>
    <row r="267" spans="1:8" x14ac:dyDescent="0.25">
      <c r="A267">
        <v>22</v>
      </c>
      <c r="B267">
        <v>253</v>
      </c>
      <c r="C267" t="b">
        <f t="shared" si="24"/>
        <v>1</v>
      </c>
      <c r="D267" s="10">
        <f t="shared" si="19"/>
        <v>0</v>
      </c>
      <c r="E267" s="10">
        <f t="shared" si="20"/>
        <v>0</v>
      </c>
      <c r="F267" s="10">
        <f t="shared" si="21"/>
        <v>0</v>
      </c>
      <c r="G267" s="10">
        <f t="shared" si="22"/>
        <v>0</v>
      </c>
      <c r="H267" s="24">
        <f t="shared" si="23"/>
        <v>0</v>
      </c>
    </row>
    <row r="268" spans="1:8" x14ac:dyDescent="0.25">
      <c r="A268">
        <v>22</v>
      </c>
      <c r="B268">
        <v>254</v>
      </c>
      <c r="C268" t="b">
        <f t="shared" si="24"/>
        <v>0</v>
      </c>
      <c r="D268" s="10">
        <f t="shared" si="19"/>
        <v>0</v>
      </c>
      <c r="E268" s="10">
        <f t="shared" si="20"/>
        <v>0</v>
      </c>
      <c r="F268" s="10">
        <f t="shared" si="21"/>
        <v>0</v>
      </c>
      <c r="G268" s="10">
        <f t="shared" si="22"/>
        <v>0</v>
      </c>
      <c r="H268" s="24">
        <f t="shared" si="23"/>
        <v>0</v>
      </c>
    </row>
    <row r="269" spans="1:8" x14ac:dyDescent="0.25">
      <c r="A269">
        <v>22</v>
      </c>
      <c r="B269">
        <v>255</v>
      </c>
      <c r="C269" t="b">
        <f t="shared" si="24"/>
        <v>0</v>
      </c>
      <c r="D269" s="10">
        <f t="shared" si="19"/>
        <v>0</v>
      </c>
      <c r="E269" s="10">
        <f t="shared" si="20"/>
        <v>0</v>
      </c>
      <c r="F269" s="10">
        <f t="shared" si="21"/>
        <v>0</v>
      </c>
      <c r="G269" s="10">
        <f t="shared" si="22"/>
        <v>0</v>
      </c>
      <c r="H269" s="24">
        <f t="shared" si="23"/>
        <v>0</v>
      </c>
    </row>
    <row r="270" spans="1:8" x14ac:dyDescent="0.25">
      <c r="A270">
        <v>22</v>
      </c>
      <c r="B270">
        <v>256</v>
      </c>
      <c r="C270" t="b">
        <f t="shared" si="24"/>
        <v>0</v>
      </c>
      <c r="D270" s="10">
        <f t="shared" si="19"/>
        <v>0</v>
      </c>
      <c r="E270" s="10">
        <f t="shared" si="20"/>
        <v>0</v>
      </c>
      <c r="F270" s="10">
        <f t="shared" si="21"/>
        <v>0</v>
      </c>
      <c r="G270" s="10">
        <f t="shared" si="22"/>
        <v>0</v>
      </c>
      <c r="H270" s="24">
        <f t="shared" si="23"/>
        <v>0</v>
      </c>
    </row>
    <row r="271" spans="1:8" x14ac:dyDescent="0.25">
      <c r="A271">
        <v>22</v>
      </c>
      <c r="B271">
        <v>257</v>
      </c>
      <c r="C271" t="b">
        <f t="shared" si="24"/>
        <v>0</v>
      </c>
      <c r="D271" s="10">
        <f t="shared" si="19"/>
        <v>0</v>
      </c>
      <c r="E271" s="10">
        <f t="shared" si="20"/>
        <v>0</v>
      </c>
      <c r="F271" s="10">
        <f t="shared" si="21"/>
        <v>0</v>
      </c>
      <c r="G271" s="10">
        <f t="shared" si="22"/>
        <v>0</v>
      </c>
      <c r="H271" s="24">
        <f t="shared" si="23"/>
        <v>0</v>
      </c>
    </row>
    <row r="272" spans="1:8" x14ac:dyDescent="0.25">
      <c r="A272">
        <v>22</v>
      </c>
      <c r="B272">
        <v>258</v>
      </c>
      <c r="C272" t="b">
        <f t="shared" si="24"/>
        <v>0</v>
      </c>
      <c r="D272" s="10">
        <f t="shared" ref="D272:D335" si="25">IF(AND(A272&gt;=$C$6,A272&lt;=$D$6)=TRUE,$B$6,0)</f>
        <v>0</v>
      </c>
      <c r="E272" s="10">
        <f t="shared" ref="E272:E335" si="26">IF(AND(C272=TRUE,A272&gt;=$C$7,A272&lt;=$D$7),$B$7,0)</f>
        <v>0</v>
      </c>
      <c r="F272" s="10">
        <f t="shared" ref="F272:F335" si="27">IF(AND(A272&gt;=$C$8,A272&lt;=$D$8),$B$8,0)</f>
        <v>0</v>
      </c>
      <c r="G272" s="10">
        <f t="shared" ref="G272:G335" si="28">IF(AND(C272=TRUE,A272&gt;=$C$9,A272&lt;=$D$9),$B$9,0)</f>
        <v>0</v>
      </c>
      <c r="H272" s="24">
        <f t="shared" ref="H272:H335" si="29">D272+E272-F272-G272</f>
        <v>0</v>
      </c>
    </row>
    <row r="273" spans="1:8" x14ac:dyDescent="0.25">
      <c r="A273">
        <v>22</v>
      </c>
      <c r="B273">
        <v>259</v>
      </c>
      <c r="C273" t="b">
        <f t="shared" si="24"/>
        <v>0</v>
      </c>
      <c r="D273" s="10">
        <f t="shared" si="25"/>
        <v>0</v>
      </c>
      <c r="E273" s="10">
        <f t="shared" si="26"/>
        <v>0</v>
      </c>
      <c r="F273" s="10">
        <f t="shared" si="27"/>
        <v>0</v>
      </c>
      <c r="G273" s="10">
        <f t="shared" si="28"/>
        <v>0</v>
      </c>
      <c r="H273" s="24">
        <f t="shared" si="29"/>
        <v>0</v>
      </c>
    </row>
    <row r="274" spans="1:8" x14ac:dyDescent="0.25">
      <c r="A274">
        <v>22</v>
      </c>
      <c r="B274">
        <v>260</v>
      </c>
      <c r="C274" t="b">
        <f t="shared" si="24"/>
        <v>0</v>
      </c>
      <c r="D274" s="10">
        <f t="shared" si="25"/>
        <v>0</v>
      </c>
      <c r="E274" s="10">
        <f t="shared" si="26"/>
        <v>0</v>
      </c>
      <c r="F274" s="10">
        <f t="shared" si="27"/>
        <v>0</v>
      </c>
      <c r="G274" s="10">
        <f t="shared" si="28"/>
        <v>0</v>
      </c>
      <c r="H274" s="24">
        <f t="shared" si="29"/>
        <v>0</v>
      </c>
    </row>
    <row r="275" spans="1:8" x14ac:dyDescent="0.25">
      <c r="A275">
        <v>22</v>
      </c>
      <c r="B275">
        <v>261</v>
      </c>
      <c r="C275" t="b">
        <f t="shared" si="24"/>
        <v>0</v>
      </c>
      <c r="D275" s="10">
        <f t="shared" si="25"/>
        <v>0</v>
      </c>
      <c r="E275" s="10">
        <f t="shared" si="26"/>
        <v>0</v>
      </c>
      <c r="F275" s="10">
        <f t="shared" si="27"/>
        <v>0</v>
      </c>
      <c r="G275" s="10">
        <f t="shared" si="28"/>
        <v>0</v>
      </c>
      <c r="H275" s="24">
        <f t="shared" si="29"/>
        <v>0</v>
      </c>
    </row>
    <row r="276" spans="1:8" x14ac:dyDescent="0.25">
      <c r="A276">
        <v>22</v>
      </c>
      <c r="B276">
        <v>262</v>
      </c>
      <c r="C276" t="b">
        <f t="shared" si="24"/>
        <v>0</v>
      </c>
      <c r="D276" s="10">
        <f t="shared" si="25"/>
        <v>0</v>
      </c>
      <c r="E276" s="10">
        <f t="shared" si="26"/>
        <v>0</v>
      </c>
      <c r="F276" s="10">
        <f t="shared" si="27"/>
        <v>0</v>
      </c>
      <c r="G276" s="10">
        <f t="shared" si="28"/>
        <v>0</v>
      </c>
      <c r="H276" s="24">
        <f t="shared" si="29"/>
        <v>0</v>
      </c>
    </row>
    <row r="277" spans="1:8" x14ac:dyDescent="0.25">
      <c r="A277">
        <v>22</v>
      </c>
      <c r="B277">
        <v>263</v>
      </c>
      <c r="C277" t="b">
        <f t="shared" si="24"/>
        <v>0</v>
      </c>
      <c r="D277" s="10">
        <f t="shared" si="25"/>
        <v>0</v>
      </c>
      <c r="E277" s="10">
        <f t="shared" si="26"/>
        <v>0</v>
      </c>
      <c r="F277" s="10">
        <f t="shared" si="27"/>
        <v>0</v>
      </c>
      <c r="G277" s="10">
        <f t="shared" si="28"/>
        <v>0</v>
      </c>
      <c r="H277" s="24">
        <f t="shared" si="29"/>
        <v>0</v>
      </c>
    </row>
    <row r="278" spans="1:8" x14ac:dyDescent="0.25">
      <c r="A278">
        <v>22</v>
      </c>
      <c r="B278">
        <v>264</v>
      </c>
      <c r="C278" t="b">
        <f t="shared" si="24"/>
        <v>0</v>
      </c>
      <c r="D278" s="10">
        <f t="shared" si="25"/>
        <v>0</v>
      </c>
      <c r="E278" s="10">
        <f t="shared" si="26"/>
        <v>0</v>
      </c>
      <c r="F278" s="10">
        <f t="shared" si="27"/>
        <v>0</v>
      </c>
      <c r="G278" s="10">
        <f t="shared" si="28"/>
        <v>0</v>
      </c>
      <c r="H278" s="24">
        <f t="shared" si="29"/>
        <v>0</v>
      </c>
    </row>
    <row r="279" spans="1:8" x14ac:dyDescent="0.25">
      <c r="A279">
        <v>23</v>
      </c>
      <c r="B279">
        <v>265</v>
      </c>
      <c r="C279" t="b">
        <f t="shared" si="24"/>
        <v>1</v>
      </c>
      <c r="D279" s="10">
        <f t="shared" si="25"/>
        <v>0</v>
      </c>
      <c r="E279" s="10">
        <f t="shared" si="26"/>
        <v>0</v>
      </c>
      <c r="F279" s="10">
        <f t="shared" si="27"/>
        <v>0</v>
      </c>
      <c r="G279" s="10">
        <f t="shared" si="28"/>
        <v>0</v>
      </c>
      <c r="H279" s="24">
        <f t="shared" si="29"/>
        <v>0</v>
      </c>
    </row>
    <row r="280" spans="1:8" x14ac:dyDescent="0.25">
      <c r="A280">
        <v>23</v>
      </c>
      <c r="B280">
        <v>266</v>
      </c>
      <c r="C280" t="b">
        <f t="shared" si="24"/>
        <v>0</v>
      </c>
      <c r="D280" s="10">
        <f t="shared" si="25"/>
        <v>0</v>
      </c>
      <c r="E280" s="10">
        <f t="shared" si="26"/>
        <v>0</v>
      </c>
      <c r="F280" s="10">
        <f t="shared" si="27"/>
        <v>0</v>
      </c>
      <c r="G280" s="10">
        <f t="shared" si="28"/>
        <v>0</v>
      </c>
      <c r="H280" s="24">
        <f t="shared" si="29"/>
        <v>0</v>
      </c>
    </row>
    <row r="281" spans="1:8" x14ac:dyDescent="0.25">
      <c r="A281">
        <v>23</v>
      </c>
      <c r="B281">
        <v>267</v>
      </c>
      <c r="C281" t="b">
        <f t="shared" si="24"/>
        <v>0</v>
      </c>
      <c r="D281" s="10">
        <f t="shared" si="25"/>
        <v>0</v>
      </c>
      <c r="E281" s="10">
        <f t="shared" si="26"/>
        <v>0</v>
      </c>
      <c r="F281" s="10">
        <f t="shared" si="27"/>
        <v>0</v>
      </c>
      <c r="G281" s="10">
        <f t="shared" si="28"/>
        <v>0</v>
      </c>
      <c r="H281" s="24">
        <f t="shared" si="29"/>
        <v>0</v>
      </c>
    </row>
    <row r="282" spans="1:8" x14ac:dyDescent="0.25">
      <c r="A282">
        <v>23</v>
      </c>
      <c r="B282">
        <v>268</v>
      </c>
      <c r="C282" t="b">
        <f t="shared" si="24"/>
        <v>0</v>
      </c>
      <c r="D282" s="10">
        <f t="shared" si="25"/>
        <v>0</v>
      </c>
      <c r="E282" s="10">
        <f t="shared" si="26"/>
        <v>0</v>
      </c>
      <c r="F282" s="10">
        <f t="shared" si="27"/>
        <v>0</v>
      </c>
      <c r="G282" s="10">
        <f t="shared" si="28"/>
        <v>0</v>
      </c>
      <c r="H282" s="24">
        <f t="shared" si="29"/>
        <v>0</v>
      </c>
    </row>
    <row r="283" spans="1:8" x14ac:dyDescent="0.25">
      <c r="A283">
        <v>23</v>
      </c>
      <c r="B283">
        <v>269</v>
      </c>
      <c r="C283" t="b">
        <f t="shared" si="24"/>
        <v>0</v>
      </c>
      <c r="D283" s="10">
        <f t="shared" si="25"/>
        <v>0</v>
      </c>
      <c r="E283" s="10">
        <f t="shared" si="26"/>
        <v>0</v>
      </c>
      <c r="F283" s="10">
        <f t="shared" si="27"/>
        <v>0</v>
      </c>
      <c r="G283" s="10">
        <f t="shared" si="28"/>
        <v>0</v>
      </c>
      <c r="H283" s="24">
        <f t="shared" si="29"/>
        <v>0</v>
      </c>
    </row>
    <row r="284" spans="1:8" x14ac:dyDescent="0.25">
      <c r="A284">
        <v>23</v>
      </c>
      <c r="B284">
        <v>270</v>
      </c>
      <c r="C284" t="b">
        <f t="shared" ref="C284:C347" si="30">IF((B284-1)/12=(A284-1),TRUE,FALSE)</f>
        <v>0</v>
      </c>
      <c r="D284" s="10">
        <f t="shared" si="25"/>
        <v>0</v>
      </c>
      <c r="E284" s="10">
        <f t="shared" si="26"/>
        <v>0</v>
      </c>
      <c r="F284" s="10">
        <f t="shared" si="27"/>
        <v>0</v>
      </c>
      <c r="G284" s="10">
        <f t="shared" si="28"/>
        <v>0</v>
      </c>
      <c r="H284" s="24">
        <f t="shared" si="29"/>
        <v>0</v>
      </c>
    </row>
    <row r="285" spans="1:8" x14ac:dyDescent="0.25">
      <c r="A285">
        <v>23</v>
      </c>
      <c r="B285">
        <v>271</v>
      </c>
      <c r="C285" t="b">
        <f t="shared" si="30"/>
        <v>0</v>
      </c>
      <c r="D285" s="10">
        <f t="shared" si="25"/>
        <v>0</v>
      </c>
      <c r="E285" s="10">
        <f t="shared" si="26"/>
        <v>0</v>
      </c>
      <c r="F285" s="10">
        <f t="shared" si="27"/>
        <v>0</v>
      </c>
      <c r="G285" s="10">
        <f t="shared" si="28"/>
        <v>0</v>
      </c>
      <c r="H285" s="24">
        <f t="shared" si="29"/>
        <v>0</v>
      </c>
    </row>
    <row r="286" spans="1:8" x14ac:dyDescent="0.25">
      <c r="A286">
        <v>23</v>
      </c>
      <c r="B286">
        <v>272</v>
      </c>
      <c r="C286" t="b">
        <f t="shared" si="30"/>
        <v>0</v>
      </c>
      <c r="D286" s="10">
        <f t="shared" si="25"/>
        <v>0</v>
      </c>
      <c r="E286" s="10">
        <f t="shared" si="26"/>
        <v>0</v>
      </c>
      <c r="F286" s="10">
        <f t="shared" si="27"/>
        <v>0</v>
      </c>
      <c r="G286" s="10">
        <f t="shared" si="28"/>
        <v>0</v>
      </c>
      <c r="H286" s="24">
        <f t="shared" si="29"/>
        <v>0</v>
      </c>
    </row>
    <row r="287" spans="1:8" x14ac:dyDescent="0.25">
      <c r="A287">
        <v>23</v>
      </c>
      <c r="B287">
        <v>273</v>
      </c>
      <c r="C287" t="b">
        <f t="shared" si="30"/>
        <v>0</v>
      </c>
      <c r="D287" s="10">
        <f t="shared" si="25"/>
        <v>0</v>
      </c>
      <c r="E287" s="10">
        <f t="shared" si="26"/>
        <v>0</v>
      </c>
      <c r="F287" s="10">
        <f t="shared" si="27"/>
        <v>0</v>
      </c>
      <c r="G287" s="10">
        <f t="shared" si="28"/>
        <v>0</v>
      </c>
      <c r="H287" s="24">
        <f t="shared" si="29"/>
        <v>0</v>
      </c>
    </row>
    <row r="288" spans="1:8" x14ac:dyDescent="0.25">
      <c r="A288">
        <v>23</v>
      </c>
      <c r="B288">
        <v>274</v>
      </c>
      <c r="C288" t="b">
        <f t="shared" si="30"/>
        <v>0</v>
      </c>
      <c r="D288" s="10">
        <f t="shared" si="25"/>
        <v>0</v>
      </c>
      <c r="E288" s="10">
        <f t="shared" si="26"/>
        <v>0</v>
      </c>
      <c r="F288" s="10">
        <f t="shared" si="27"/>
        <v>0</v>
      </c>
      <c r="G288" s="10">
        <f t="shared" si="28"/>
        <v>0</v>
      </c>
      <c r="H288" s="24">
        <f t="shared" si="29"/>
        <v>0</v>
      </c>
    </row>
    <row r="289" spans="1:8" x14ac:dyDescent="0.25">
      <c r="A289">
        <v>23</v>
      </c>
      <c r="B289">
        <v>275</v>
      </c>
      <c r="C289" t="b">
        <f t="shared" si="30"/>
        <v>0</v>
      </c>
      <c r="D289" s="10">
        <f t="shared" si="25"/>
        <v>0</v>
      </c>
      <c r="E289" s="10">
        <f t="shared" si="26"/>
        <v>0</v>
      </c>
      <c r="F289" s="10">
        <f t="shared" si="27"/>
        <v>0</v>
      </c>
      <c r="G289" s="10">
        <f t="shared" si="28"/>
        <v>0</v>
      </c>
      <c r="H289" s="24">
        <f t="shared" si="29"/>
        <v>0</v>
      </c>
    </row>
    <row r="290" spans="1:8" x14ac:dyDescent="0.25">
      <c r="A290">
        <v>23</v>
      </c>
      <c r="B290">
        <v>276</v>
      </c>
      <c r="C290" t="b">
        <f t="shared" si="30"/>
        <v>0</v>
      </c>
      <c r="D290" s="10">
        <f t="shared" si="25"/>
        <v>0</v>
      </c>
      <c r="E290" s="10">
        <f t="shared" si="26"/>
        <v>0</v>
      </c>
      <c r="F290" s="10">
        <f t="shared" si="27"/>
        <v>0</v>
      </c>
      <c r="G290" s="10">
        <f t="shared" si="28"/>
        <v>0</v>
      </c>
      <c r="H290" s="24">
        <f t="shared" si="29"/>
        <v>0</v>
      </c>
    </row>
    <row r="291" spans="1:8" x14ac:dyDescent="0.25">
      <c r="A291">
        <v>24</v>
      </c>
      <c r="B291">
        <v>277</v>
      </c>
      <c r="C291" t="b">
        <f t="shared" si="30"/>
        <v>1</v>
      </c>
      <c r="D291" s="10">
        <f t="shared" si="25"/>
        <v>0</v>
      </c>
      <c r="E291" s="10">
        <f t="shared" si="26"/>
        <v>0</v>
      </c>
      <c r="F291" s="10">
        <f t="shared" si="27"/>
        <v>0</v>
      </c>
      <c r="G291" s="10">
        <f t="shared" si="28"/>
        <v>0</v>
      </c>
      <c r="H291" s="24">
        <f t="shared" si="29"/>
        <v>0</v>
      </c>
    </row>
    <row r="292" spans="1:8" x14ac:dyDescent="0.25">
      <c r="A292">
        <v>24</v>
      </c>
      <c r="B292">
        <v>278</v>
      </c>
      <c r="C292" t="b">
        <f t="shared" si="30"/>
        <v>0</v>
      </c>
      <c r="D292" s="10">
        <f t="shared" si="25"/>
        <v>0</v>
      </c>
      <c r="E292" s="10">
        <f t="shared" si="26"/>
        <v>0</v>
      </c>
      <c r="F292" s="10">
        <f t="shared" si="27"/>
        <v>0</v>
      </c>
      <c r="G292" s="10">
        <f t="shared" si="28"/>
        <v>0</v>
      </c>
      <c r="H292" s="24">
        <f t="shared" si="29"/>
        <v>0</v>
      </c>
    </row>
    <row r="293" spans="1:8" x14ac:dyDescent="0.25">
      <c r="A293">
        <v>24</v>
      </c>
      <c r="B293">
        <v>279</v>
      </c>
      <c r="C293" t="b">
        <f t="shared" si="30"/>
        <v>0</v>
      </c>
      <c r="D293" s="10">
        <f t="shared" si="25"/>
        <v>0</v>
      </c>
      <c r="E293" s="10">
        <f t="shared" si="26"/>
        <v>0</v>
      </c>
      <c r="F293" s="10">
        <f t="shared" si="27"/>
        <v>0</v>
      </c>
      <c r="G293" s="10">
        <f t="shared" si="28"/>
        <v>0</v>
      </c>
      <c r="H293" s="24">
        <f t="shared" si="29"/>
        <v>0</v>
      </c>
    </row>
    <row r="294" spans="1:8" x14ac:dyDescent="0.25">
      <c r="A294">
        <v>24</v>
      </c>
      <c r="B294">
        <v>280</v>
      </c>
      <c r="C294" t="b">
        <f t="shared" si="30"/>
        <v>0</v>
      </c>
      <c r="D294" s="10">
        <f t="shared" si="25"/>
        <v>0</v>
      </c>
      <c r="E294" s="10">
        <f t="shared" si="26"/>
        <v>0</v>
      </c>
      <c r="F294" s="10">
        <f t="shared" si="27"/>
        <v>0</v>
      </c>
      <c r="G294" s="10">
        <f t="shared" si="28"/>
        <v>0</v>
      </c>
      <c r="H294" s="24">
        <f t="shared" si="29"/>
        <v>0</v>
      </c>
    </row>
    <row r="295" spans="1:8" x14ac:dyDescent="0.25">
      <c r="A295">
        <v>24</v>
      </c>
      <c r="B295">
        <v>281</v>
      </c>
      <c r="C295" t="b">
        <f t="shared" si="30"/>
        <v>0</v>
      </c>
      <c r="D295" s="10">
        <f t="shared" si="25"/>
        <v>0</v>
      </c>
      <c r="E295" s="10">
        <f t="shared" si="26"/>
        <v>0</v>
      </c>
      <c r="F295" s="10">
        <f t="shared" si="27"/>
        <v>0</v>
      </c>
      <c r="G295" s="10">
        <f t="shared" si="28"/>
        <v>0</v>
      </c>
      <c r="H295" s="24">
        <f t="shared" si="29"/>
        <v>0</v>
      </c>
    </row>
    <row r="296" spans="1:8" x14ac:dyDescent="0.25">
      <c r="A296">
        <v>24</v>
      </c>
      <c r="B296">
        <v>282</v>
      </c>
      <c r="C296" t="b">
        <f t="shared" si="30"/>
        <v>0</v>
      </c>
      <c r="D296" s="10">
        <f t="shared" si="25"/>
        <v>0</v>
      </c>
      <c r="E296" s="10">
        <f t="shared" si="26"/>
        <v>0</v>
      </c>
      <c r="F296" s="10">
        <f t="shared" si="27"/>
        <v>0</v>
      </c>
      <c r="G296" s="10">
        <f t="shared" si="28"/>
        <v>0</v>
      </c>
      <c r="H296" s="24">
        <f t="shared" si="29"/>
        <v>0</v>
      </c>
    </row>
    <row r="297" spans="1:8" x14ac:dyDescent="0.25">
      <c r="A297">
        <v>24</v>
      </c>
      <c r="B297">
        <v>283</v>
      </c>
      <c r="C297" t="b">
        <f t="shared" si="30"/>
        <v>0</v>
      </c>
      <c r="D297" s="10">
        <f t="shared" si="25"/>
        <v>0</v>
      </c>
      <c r="E297" s="10">
        <f t="shared" si="26"/>
        <v>0</v>
      </c>
      <c r="F297" s="10">
        <f t="shared" si="27"/>
        <v>0</v>
      </c>
      <c r="G297" s="10">
        <f t="shared" si="28"/>
        <v>0</v>
      </c>
      <c r="H297" s="24">
        <f t="shared" si="29"/>
        <v>0</v>
      </c>
    </row>
    <row r="298" spans="1:8" x14ac:dyDescent="0.25">
      <c r="A298">
        <v>24</v>
      </c>
      <c r="B298">
        <v>284</v>
      </c>
      <c r="C298" t="b">
        <f t="shared" si="30"/>
        <v>0</v>
      </c>
      <c r="D298" s="10">
        <f t="shared" si="25"/>
        <v>0</v>
      </c>
      <c r="E298" s="10">
        <f t="shared" si="26"/>
        <v>0</v>
      </c>
      <c r="F298" s="10">
        <f t="shared" si="27"/>
        <v>0</v>
      </c>
      <c r="G298" s="10">
        <f t="shared" si="28"/>
        <v>0</v>
      </c>
      <c r="H298" s="24">
        <f t="shared" si="29"/>
        <v>0</v>
      </c>
    </row>
    <row r="299" spans="1:8" x14ac:dyDescent="0.25">
      <c r="A299">
        <v>24</v>
      </c>
      <c r="B299">
        <v>285</v>
      </c>
      <c r="C299" t="b">
        <f t="shared" si="30"/>
        <v>0</v>
      </c>
      <c r="D299" s="10">
        <f t="shared" si="25"/>
        <v>0</v>
      </c>
      <c r="E299" s="10">
        <f t="shared" si="26"/>
        <v>0</v>
      </c>
      <c r="F299" s="10">
        <f t="shared" si="27"/>
        <v>0</v>
      </c>
      <c r="G299" s="10">
        <f t="shared" si="28"/>
        <v>0</v>
      </c>
      <c r="H299" s="24">
        <f t="shared" si="29"/>
        <v>0</v>
      </c>
    </row>
    <row r="300" spans="1:8" x14ac:dyDescent="0.25">
      <c r="A300">
        <v>24</v>
      </c>
      <c r="B300">
        <v>286</v>
      </c>
      <c r="C300" t="b">
        <f t="shared" si="30"/>
        <v>0</v>
      </c>
      <c r="D300" s="10">
        <f t="shared" si="25"/>
        <v>0</v>
      </c>
      <c r="E300" s="10">
        <f t="shared" si="26"/>
        <v>0</v>
      </c>
      <c r="F300" s="10">
        <f t="shared" si="27"/>
        <v>0</v>
      </c>
      <c r="G300" s="10">
        <f t="shared" si="28"/>
        <v>0</v>
      </c>
      <c r="H300" s="24">
        <f t="shared" si="29"/>
        <v>0</v>
      </c>
    </row>
    <row r="301" spans="1:8" x14ac:dyDescent="0.25">
      <c r="A301">
        <v>24</v>
      </c>
      <c r="B301">
        <v>287</v>
      </c>
      <c r="C301" t="b">
        <f t="shared" si="30"/>
        <v>0</v>
      </c>
      <c r="D301" s="10">
        <f t="shared" si="25"/>
        <v>0</v>
      </c>
      <c r="E301" s="10">
        <f t="shared" si="26"/>
        <v>0</v>
      </c>
      <c r="F301" s="10">
        <f t="shared" si="27"/>
        <v>0</v>
      </c>
      <c r="G301" s="10">
        <f t="shared" si="28"/>
        <v>0</v>
      </c>
      <c r="H301" s="24">
        <f t="shared" si="29"/>
        <v>0</v>
      </c>
    </row>
    <row r="302" spans="1:8" x14ac:dyDescent="0.25">
      <c r="A302">
        <v>24</v>
      </c>
      <c r="B302">
        <v>288</v>
      </c>
      <c r="C302" t="b">
        <f t="shared" si="30"/>
        <v>0</v>
      </c>
      <c r="D302" s="10">
        <f t="shared" si="25"/>
        <v>0</v>
      </c>
      <c r="E302" s="10">
        <f t="shared" si="26"/>
        <v>0</v>
      </c>
      <c r="F302" s="10">
        <f t="shared" si="27"/>
        <v>0</v>
      </c>
      <c r="G302" s="10">
        <f t="shared" si="28"/>
        <v>0</v>
      </c>
      <c r="H302" s="24">
        <f t="shared" si="29"/>
        <v>0</v>
      </c>
    </row>
    <row r="303" spans="1:8" x14ac:dyDescent="0.25">
      <c r="A303">
        <v>25</v>
      </c>
      <c r="B303">
        <v>289</v>
      </c>
      <c r="C303" t="b">
        <f t="shared" si="30"/>
        <v>1</v>
      </c>
      <c r="D303" s="10">
        <f t="shared" si="25"/>
        <v>0</v>
      </c>
      <c r="E303" s="10">
        <f t="shared" si="26"/>
        <v>0</v>
      </c>
      <c r="F303" s="10">
        <f t="shared" si="27"/>
        <v>0</v>
      </c>
      <c r="G303" s="10">
        <f t="shared" si="28"/>
        <v>0</v>
      </c>
      <c r="H303" s="24">
        <f t="shared" si="29"/>
        <v>0</v>
      </c>
    </row>
    <row r="304" spans="1:8" x14ac:dyDescent="0.25">
      <c r="A304">
        <v>25</v>
      </c>
      <c r="B304">
        <v>290</v>
      </c>
      <c r="C304" t="b">
        <f t="shared" si="30"/>
        <v>0</v>
      </c>
      <c r="D304" s="10">
        <f t="shared" si="25"/>
        <v>0</v>
      </c>
      <c r="E304" s="10">
        <f t="shared" si="26"/>
        <v>0</v>
      </c>
      <c r="F304" s="10">
        <f t="shared" si="27"/>
        <v>0</v>
      </c>
      <c r="G304" s="10">
        <f t="shared" si="28"/>
        <v>0</v>
      </c>
      <c r="H304" s="24">
        <f t="shared" si="29"/>
        <v>0</v>
      </c>
    </row>
    <row r="305" spans="1:8" x14ac:dyDescent="0.25">
      <c r="A305">
        <v>25</v>
      </c>
      <c r="B305">
        <v>291</v>
      </c>
      <c r="C305" t="b">
        <f t="shared" si="30"/>
        <v>0</v>
      </c>
      <c r="D305" s="10">
        <f t="shared" si="25"/>
        <v>0</v>
      </c>
      <c r="E305" s="10">
        <f t="shared" si="26"/>
        <v>0</v>
      </c>
      <c r="F305" s="10">
        <f t="shared" si="27"/>
        <v>0</v>
      </c>
      <c r="G305" s="10">
        <f t="shared" si="28"/>
        <v>0</v>
      </c>
      <c r="H305" s="24">
        <f t="shared" si="29"/>
        <v>0</v>
      </c>
    </row>
    <row r="306" spans="1:8" x14ac:dyDescent="0.25">
      <c r="A306">
        <v>25</v>
      </c>
      <c r="B306">
        <v>292</v>
      </c>
      <c r="C306" t="b">
        <f t="shared" si="30"/>
        <v>0</v>
      </c>
      <c r="D306" s="10">
        <f t="shared" si="25"/>
        <v>0</v>
      </c>
      <c r="E306" s="10">
        <f t="shared" si="26"/>
        <v>0</v>
      </c>
      <c r="F306" s="10">
        <f t="shared" si="27"/>
        <v>0</v>
      </c>
      <c r="G306" s="10">
        <f t="shared" si="28"/>
        <v>0</v>
      </c>
      <c r="H306" s="24">
        <f t="shared" si="29"/>
        <v>0</v>
      </c>
    </row>
    <row r="307" spans="1:8" x14ac:dyDescent="0.25">
      <c r="A307">
        <v>25</v>
      </c>
      <c r="B307">
        <v>293</v>
      </c>
      <c r="C307" t="b">
        <f t="shared" si="30"/>
        <v>0</v>
      </c>
      <c r="D307" s="10">
        <f t="shared" si="25"/>
        <v>0</v>
      </c>
      <c r="E307" s="10">
        <f t="shared" si="26"/>
        <v>0</v>
      </c>
      <c r="F307" s="10">
        <f t="shared" si="27"/>
        <v>0</v>
      </c>
      <c r="G307" s="10">
        <f t="shared" si="28"/>
        <v>0</v>
      </c>
      <c r="H307" s="24">
        <f t="shared" si="29"/>
        <v>0</v>
      </c>
    </row>
    <row r="308" spans="1:8" x14ac:dyDescent="0.25">
      <c r="A308">
        <v>25</v>
      </c>
      <c r="B308">
        <v>294</v>
      </c>
      <c r="C308" t="b">
        <f t="shared" si="30"/>
        <v>0</v>
      </c>
      <c r="D308" s="10">
        <f t="shared" si="25"/>
        <v>0</v>
      </c>
      <c r="E308" s="10">
        <f t="shared" si="26"/>
        <v>0</v>
      </c>
      <c r="F308" s="10">
        <f t="shared" si="27"/>
        <v>0</v>
      </c>
      <c r="G308" s="10">
        <f t="shared" si="28"/>
        <v>0</v>
      </c>
      <c r="H308" s="24">
        <f t="shared" si="29"/>
        <v>0</v>
      </c>
    </row>
    <row r="309" spans="1:8" x14ac:dyDescent="0.25">
      <c r="A309">
        <v>25</v>
      </c>
      <c r="B309">
        <v>295</v>
      </c>
      <c r="C309" t="b">
        <f t="shared" si="30"/>
        <v>0</v>
      </c>
      <c r="D309" s="10">
        <f t="shared" si="25"/>
        <v>0</v>
      </c>
      <c r="E309" s="10">
        <f t="shared" si="26"/>
        <v>0</v>
      </c>
      <c r="F309" s="10">
        <f t="shared" si="27"/>
        <v>0</v>
      </c>
      <c r="G309" s="10">
        <f t="shared" si="28"/>
        <v>0</v>
      </c>
      <c r="H309" s="24">
        <f t="shared" si="29"/>
        <v>0</v>
      </c>
    </row>
    <row r="310" spans="1:8" x14ac:dyDescent="0.25">
      <c r="A310">
        <v>25</v>
      </c>
      <c r="B310">
        <v>296</v>
      </c>
      <c r="C310" t="b">
        <f t="shared" si="30"/>
        <v>0</v>
      </c>
      <c r="D310" s="10">
        <f t="shared" si="25"/>
        <v>0</v>
      </c>
      <c r="E310" s="10">
        <f t="shared" si="26"/>
        <v>0</v>
      </c>
      <c r="F310" s="10">
        <f t="shared" si="27"/>
        <v>0</v>
      </c>
      <c r="G310" s="10">
        <f t="shared" si="28"/>
        <v>0</v>
      </c>
      <c r="H310" s="24">
        <f t="shared" si="29"/>
        <v>0</v>
      </c>
    </row>
    <row r="311" spans="1:8" x14ac:dyDescent="0.25">
      <c r="A311">
        <v>25</v>
      </c>
      <c r="B311">
        <v>297</v>
      </c>
      <c r="C311" t="b">
        <f t="shared" si="30"/>
        <v>0</v>
      </c>
      <c r="D311" s="10">
        <f t="shared" si="25"/>
        <v>0</v>
      </c>
      <c r="E311" s="10">
        <f t="shared" si="26"/>
        <v>0</v>
      </c>
      <c r="F311" s="10">
        <f t="shared" si="27"/>
        <v>0</v>
      </c>
      <c r="G311" s="10">
        <f t="shared" si="28"/>
        <v>0</v>
      </c>
      <c r="H311" s="24">
        <f t="shared" si="29"/>
        <v>0</v>
      </c>
    </row>
    <row r="312" spans="1:8" x14ac:dyDescent="0.25">
      <c r="A312">
        <v>25</v>
      </c>
      <c r="B312">
        <v>298</v>
      </c>
      <c r="C312" t="b">
        <f t="shared" si="30"/>
        <v>0</v>
      </c>
      <c r="D312" s="10">
        <f t="shared" si="25"/>
        <v>0</v>
      </c>
      <c r="E312" s="10">
        <f t="shared" si="26"/>
        <v>0</v>
      </c>
      <c r="F312" s="10">
        <f t="shared" si="27"/>
        <v>0</v>
      </c>
      <c r="G312" s="10">
        <f t="shared" si="28"/>
        <v>0</v>
      </c>
      <c r="H312" s="24">
        <f t="shared" si="29"/>
        <v>0</v>
      </c>
    </row>
    <row r="313" spans="1:8" x14ac:dyDescent="0.25">
      <c r="A313">
        <v>25</v>
      </c>
      <c r="B313">
        <v>299</v>
      </c>
      <c r="C313" t="b">
        <f t="shared" si="30"/>
        <v>0</v>
      </c>
      <c r="D313" s="10">
        <f t="shared" si="25"/>
        <v>0</v>
      </c>
      <c r="E313" s="10">
        <f t="shared" si="26"/>
        <v>0</v>
      </c>
      <c r="F313" s="10">
        <f t="shared" si="27"/>
        <v>0</v>
      </c>
      <c r="G313" s="10">
        <f t="shared" si="28"/>
        <v>0</v>
      </c>
      <c r="H313" s="24">
        <f t="shared" si="29"/>
        <v>0</v>
      </c>
    </row>
    <row r="314" spans="1:8" x14ac:dyDescent="0.25">
      <c r="A314">
        <v>25</v>
      </c>
      <c r="B314">
        <v>300</v>
      </c>
      <c r="C314" t="b">
        <f t="shared" si="30"/>
        <v>0</v>
      </c>
      <c r="D314" s="10">
        <f t="shared" si="25"/>
        <v>0</v>
      </c>
      <c r="E314" s="10">
        <f t="shared" si="26"/>
        <v>0</v>
      </c>
      <c r="F314" s="10">
        <f t="shared" si="27"/>
        <v>0</v>
      </c>
      <c r="G314" s="10">
        <f t="shared" si="28"/>
        <v>0</v>
      </c>
      <c r="H314" s="24">
        <f t="shared" si="29"/>
        <v>0</v>
      </c>
    </row>
    <row r="315" spans="1:8" x14ac:dyDescent="0.25">
      <c r="A315">
        <v>26</v>
      </c>
      <c r="B315">
        <v>301</v>
      </c>
      <c r="C315" t="b">
        <f t="shared" si="30"/>
        <v>1</v>
      </c>
      <c r="D315" s="10">
        <f t="shared" si="25"/>
        <v>0</v>
      </c>
      <c r="E315" s="10">
        <f t="shared" si="26"/>
        <v>0</v>
      </c>
      <c r="F315" s="10">
        <f t="shared" si="27"/>
        <v>0</v>
      </c>
      <c r="G315" s="10">
        <f t="shared" si="28"/>
        <v>0</v>
      </c>
      <c r="H315" s="24">
        <f t="shared" si="29"/>
        <v>0</v>
      </c>
    </row>
    <row r="316" spans="1:8" x14ac:dyDescent="0.25">
      <c r="A316">
        <v>26</v>
      </c>
      <c r="B316">
        <v>302</v>
      </c>
      <c r="C316" t="b">
        <f t="shared" si="30"/>
        <v>0</v>
      </c>
      <c r="D316" s="10">
        <f t="shared" si="25"/>
        <v>0</v>
      </c>
      <c r="E316" s="10">
        <f t="shared" si="26"/>
        <v>0</v>
      </c>
      <c r="F316" s="10">
        <f t="shared" si="27"/>
        <v>0</v>
      </c>
      <c r="G316" s="10">
        <f t="shared" si="28"/>
        <v>0</v>
      </c>
      <c r="H316" s="24">
        <f t="shared" si="29"/>
        <v>0</v>
      </c>
    </row>
    <row r="317" spans="1:8" x14ac:dyDescent="0.25">
      <c r="A317">
        <v>26</v>
      </c>
      <c r="B317">
        <v>303</v>
      </c>
      <c r="C317" t="b">
        <f t="shared" si="30"/>
        <v>0</v>
      </c>
      <c r="D317" s="10">
        <f t="shared" si="25"/>
        <v>0</v>
      </c>
      <c r="E317" s="10">
        <f t="shared" si="26"/>
        <v>0</v>
      </c>
      <c r="F317" s="10">
        <f t="shared" si="27"/>
        <v>0</v>
      </c>
      <c r="G317" s="10">
        <f t="shared" si="28"/>
        <v>0</v>
      </c>
      <c r="H317" s="24">
        <f t="shared" si="29"/>
        <v>0</v>
      </c>
    </row>
    <row r="318" spans="1:8" x14ac:dyDescent="0.25">
      <c r="A318">
        <v>26</v>
      </c>
      <c r="B318">
        <v>304</v>
      </c>
      <c r="C318" t="b">
        <f t="shared" si="30"/>
        <v>0</v>
      </c>
      <c r="D318" s="10">
        <f t="shared" si="25"/>
        <v>0</v>
      </c>
      <c r="E318" s="10">
        <f t="shared" si="26"/>
        <v>0</v>
      </c>
      <c r="F318" s="10">
        <f t="shared" si="27"/>
        <v>0</v>
      </c>
      <c r="G318" s="10">
        <f t="shared" si="28"/>
        <v>0</v>
      </c>
      <c r="H318" s="24">
        <f t="shared" si="29"/>
        <v>0</v>
      </c>
    </row>
    <row r="319" spans="1:8" x14ac:dyDescent="0.25">
      <c r="A319">
        <v>26</v>
      </c>
      <c r="B319">
        <v>305</v>
      </c>
      <c r="C319" t="b">
        <f t="shared" si="30"/>
        <v>0</v>
      </c>
      <c r="D319" s="10">
        <f t="shared" si="25"/>
        <v>0</v>
      </c>
      <c r="E319" s="10">
        <f t="shared" si="26"/>
        <v>0</v>
      </c>
      <c r="F319" s="10">
        <f t="shared" si="27"/>
        <v>0</v>
      </c>
      <c r="G319" s="10">
        <f t="shared" si="28"/>
        <v>0</v>
      </c>
      <c r="H319" s="24">
        <f t="shared" si="29"/>
        <v>0</v>
      </c>
    </row>
    <row r="320" spans="1:8" x14ac:dyDescent="0.25">
      <c r="A320">
        <v>26</v>
      </c>
      <c r="B320">
        <v>306</v>
      </c>
      <c r="C320" t="b">
        <f t="shared" si="30"/>
        <v>0</v>
      </c>
      <c r="D320" s="10">
        <f t="shared" si="25"/>
        <v>0</v>
      </c>
      <c r="E320" s="10">
        <f t="shared" si="26"/>
        <v>0</v>
      </c>
      <c r="F320" s="10">
        <f t="shared" si="27"/>
        <v>0</v>
      </c>
      <c r="G320" s="10">
        <f t="shared" si="28"/>
        <v>0</v>
      </c>
      <c r="H320" s="24">
        <f t="shared" si="29"/>
        <v>0</v>
      </c>
    </row>
    <row r="321" spans="1:8" x14ac:dyDescent="0.25">
      <c r="A321">
        <v>26</v>
      </c>
      <c r="B321">
        <v>307</v>
      </c>
      <c r="C321" t="b">
        <f t="shared" si="30"/>
        <v>0</v>
      </c>
      <c r="D321" s="10">
        <f t="shared" si="25"/>
        <v>0</v>
      </c>
      <c r="E321" s="10">
        <f t="shared" si="26"/>
        <v>0</v>
      </c>
      <c r="F321" s="10">
        <f t="shared" si="27"/>
        <v>0</v>
      </c>
      <c r="G321" s="10">
        <f t="shared" si="28"/>
        <v>0</v>
      </c>
      <c r="H321" s="24">
        <f t="shared" si="29"/>
        <v>0</v>
      </c>
    </row>
    <row r="322" spans="1:8" x14ac:dyDescent="0.25">
      <c r="A322">
        <v>26</v>
      </c>
      <c r="B322">
        <v>308</v>
      </c>
      <c r="C322" t="b">
        <f t="shared" si="30"/>
        <v>0</v>
      </c>
      <c r="D322" s="10">
        <f t="shared" si="25"/>
        <v>0</v>
      </c>
      <c r="E322" s="10">
        <f t="shared" si="26"/>
        <v>0</v>
      </c>
      <c r="F322" s="10">
        <f t="shared" si="27"/>
        <v>0</v>
      </c>
      <c r="G322" s="10">
        <f t="shared" si="28"/>
        <v>0</v>
      </c>
      <c r="H322" s="24">
        <f t="shared" si="29"/>
        <v>0</v>
      </c>
    </row>
    <row r="323" spans="1:8" x14ac:dyDescent="0.25">
      <c r="A323">
        <v>26</v>
      </c>
      <c r="B323">
        <v>309</v>
      </c>
      <c r="C323" t="b">
        <f t="shared" si="30"/>
        <v>0</v>
      </c>
      <c r="D323" s="10">
        <f t="shared" si="25"/>
        <v>0</v>
      </c>
      <c r="E323" s="10">
        <f t="shared" si="26"/>
        <v>0</v>
      </c>
      <c r="F323" s="10">
        <f t="shared" si="27"/>
        <v>0</v>
      </c>
      <c r="G323" s="10">
        <f t="shared" si="28"/>
        <v>0</v>
      </c>
      <c r="H323" s="24">
        <f t="shared" si="29"/>
        <v>0</v>
      </c>
    </row>
    <row r="324" spans="1:8" x14ac:dyDescent="0.25">
      <c r="A324">
        <v>26</v>
      </c>
      <c r="B324">
        <v>310</v>
      </c>
      <c r="C324" t="b">
        <f t="shared" si="30"/>
        <v>0</v>
      </c>
      <c r="D324" s="10">
        <f t="shared" si="25"/>
        <v>0</v>
      </c>
      <c r="E324" s="10">
        <f t="shared" si="26"/>
        <v>0</v>
      </c>
      <c r="F324" s="10">
        <f t="shared" si="27"/>
        <v>0</v>
      </c>
      <c r="G324" s="10">
        <f t="shared" si="28"/>
        <v>0</v>
      </c>
      <c r="H324" s="24">
        <f t="shared" si="29"/>
        <v>0</v>
      </c>
    </row>
    <row r="325" spans="1:8" x14ac:dyDescent="0.25">
      <c r="A325">
        <v>26</v>
      </c>
      <c r="B325">
        <v>311</v>
      </c>
      <c r="C325" t="b">
        <f t="shared" si="30"/>
        <v>0</v>
      </c>
      <c r="D325" s="10">
        <f t="shared" si="25"/>
        <v>0</v>
      </c>
      <c r="E325" s="10">
        <f t="shared" si="26"/>
        <v>0</v>
      </c>
      <c r="F325" s="10">
        <f t="shared" si="27"/>
        <v>0</v>
      </c>
      <c r="G325" s="10">
        <f t="shared" si="28"/>
        <v>0</v>
      </c>
      <c r="H325" s="24">
        <f t="shared" si="29"/>
        <v>0</v>
      </c>
    </row>
    <row r="326" spans="1:8" x14ac:dyDescent="0.25">
      <c r="A326">
        <v>26</v>
      </c>
      <c r="B326">
        <v>312</v>
      </c>
      <c r="C326" t="b">
        <f t="shared" si="30"/>
        <v>0</v>
      </c>
      <c r="D326" s="10">
        <f t="shared" si="25"/>
        <v>0</v>
      </c>
      <c r="E326" s="10">
        <f t="shared" si="26"/>
        <v>0</v>
      </c>
      <c r="F326" s="10">
        <f t="shared" si="27"/>
        <v>0</v>
      </c>
      <c r="G326" s="10">
        <f t="shared" si="28"/>
        <v>0</v>
      </c>
      <c r="H326" s="24">
        <f t="shared" si="29"/>
        <v>0</v>
      </c>
    </row>
    <row r="327" spans="1:8" x14ac:dyDescent="0.25">
      <c r="A327">
        <v>27</v>
      </c>
      <c r="B327">
        <v>313</v>
      </c>
      <c r="C327" t="b">
        <f t="shared" si="30"/>
        <v>1</v>
      </c>
      <c r="D327" s="10">
        <f t="shared" si="25"/>
        <v>0</v>
      </c>
      <c r="E327" s="10">
        <f t="shared" si="26"/>
        <v>0</v>
      </c>
      <c r="F327" s="10">
        <f t="shared" si="27"/>
        <v>0</v>
      </c>
      <c r="G327" s="10">
        <f t="shared" si="28"/>
        <v>0</v>
      </c>
      <c r="H327" s="24">
        <f t="shared" si="29"/>
        <v>0</v>
      </c>
    </row>
    <row r="328" spans="1:8" x14ac:dyDescent="0.25">
      <c r="A328">
        <v>27</v>
      </c>
      <c r="B328">
        <v>314</v>
      </c>
      <c r="C328" t="b">
        <f t="shared" si="30"/>
        <v>0</v>
      </c>
      <c r="D328" s="10">
        <f t="shared" si="25"/>
        <v>0</v>
      </c>
      <c r="E328" s="10">
        <f t="shared" si="26"/>
        <v>0</v>
      </c>
      <c r="F328" s="10">
        <f t="shared" si="27"/>
        <v>0</v>
      </c>
      <c r="G328" s="10">
        <f t="shared" si="28"/>
        <v>0</v>
      </c>
      <c r="H328" s="24">
        <f t="shared" si="29"/>
        <v>0</v>
      </c>
    </row>
    <row r="329" spans="1:8" x14ac:dyDescent="0.25">
      <c r="A329">
        <v>27</v>
      </c>
      <c r="B329">
        <v>315</v>
      </c>
      <c r="C329" t="b">
        <f t="shared" si="30"/>
        <v>0</v>
      </c>
      <c r="D329" s="10">
        <f t="shared" si="25"/>
        <v>0</v>
      </c>
      <c r="E329" s="10">
        <f t="shared" si="26"/>
        <v>0</v>
      </c>
      <c r="F329" s="10">
        <f t="shared" si="27"/>
        <v>0</v>
      </c>
      <c r="G329" s="10">
        <f t="shared" si="28"/>
        <v>0</v>
      </c>
      <c r="H329" s="24">
        <f t="shared" si="29"/>
        <v>0</v>
      </c>
    </row>
    <row r="330" spans="1:8" x14ac:dyDescent="0.25">
      <c r="A330">
        <v>27</v>
      </c>
      <c r="B330">
        <v>316</v>
      </c>
      <c r="C330" t="b">
        <f t="shared" si="30"/>
        <v>0</v>
      </c>
      <c r="D330" s="10">
        <f t="shared" si="25"/>
        <v>0</v>
      </c>
      <c r="E330" s="10">
        <f t="shared" si="26"/>
        <v>0</v>
      </c>
      <c r="F330" s="10">
        <f t="shared" si="27"/>
        <v>0</v>
      </c>
      <c r="G330" s="10">
        <f t="shared" si="28"/>
        <v>0</v>
      </c>
      <c r="H330" s="24">
        <f t="shared" si="29"/>
        <v>0</v>
      </c>
    </row>
    <row r="331" spans="1:8" x14ac:dyDescent="0.25">
      <c r="A331">
        <v>27</v>
      </c>
      <c r="B331">
        <v>317</v>
      </c>
      <c r="C331" t="b">
        <f t="shared" si="30"/>
        <v>0</v>
      </c>
      <c r="D331" s="10">
        <f t="shared" si="25"/>
        <v>0</v>
      </c>
      <c r="E331" s="10">
        <f t="shared" si="26"/>
        <v>0</v>
      </c>
      <c r="F331" s="10">
        <f t="shared" si="27"/>
        <v>0</v>
      </c>
      <c r="G331" s="10">
        <f t="shared" si="28"/>
        <v>0</v>
      </c>
      <c r="H331" s="24">
        <f t="shared" si="29"/>
        <v>0</v>
      </c>
    </row>
    <row r="332" spans="1:8" x14ac:dyDescent="0.25">
      <c r="A332">
        <v>27</v>
      </c>
      <c r="B332">
        <v>318</v>
      </c>
      <c r="C332" t="b">
        <f t="shared" si="30"/>
        <v>0</v>
      </c>
      <c r="D332" s="10">
        <f t="shared" si="25"/>
        <v>0</v>
      </c>
      <c r="E332" s="10">
        <f t="shared" si="26"/>
        <v>0</v>
      </c>
      <c r="F332" s="10">
        <f t="shared" si="27"/>
        <v>0</v>
      </c>
      <c r="G332" s="10">
        <f t="shared" si="28"/>
        <v>0</v>
      </c>
      <c r="H332" s="24">
        <f t="shared" si="29"/>
        <v>0</v>
      </c>
    </row>
    <row r="333" spans="1:8" x14ac:dyDescent="0.25">
      <c r="A333">
        <v>27</v>
      </c>
      <c r="B333">
        <v>319</v>
      </c>
      <c r="C333" t="b">
        <f t="shared" si="30"/>
        <v>0</v>
      </c>
      <c r="D333" s="10">
        <f t="shared" si="25"/>
        <v>0</v>
      </c>
      <c r="E333" s="10">
        <f t="shared" si="26"/>
        <v>0</v>
      </c>
      <c r="F333" s="10">
        <f t="shared" si="27"/>
        <v>0</v>
      </c>
      <c r="G333" s="10">
        <f t="shared" si="28"/>
        <v>0</v>
      </c>
      <c r="H333" s="24">
        <f t="shared" si="29"/>
        <v>0</v>
      </c>
    </row>
    <row r="334" spans="1:8" x14ac:dyDescent="0.25">
      <c r="A334">
        <v>27</v>
      </c>
      <c r="B334">
        <v>320</v>
      </c>
      <c r="C334" t="b">
        <f t="shared" si="30"/>
        <v>0</v>
      </c>
      <c r="D334" s="10">
        <f t="shared" si="25"/>
        <v>0</v>
      </c>
      <c r="E334" s="10">
        <f t="shared" si="26"/>
        <v>0</v>
      </c>
      <c r="F334" s="10">
        <f t="shared" si="27"/>
        <v>0</v>
      </c>
      <c r="G334" s="10">
        <f t="shared" si="28"/>
        <v>0</v>
      </c>
      <c r="H334" s="24">
        <f t="shared" si="29"/>
        <v>0</v>
      </c>
    </row>
    <row r="335" spans="1:8" x14ac:dyDescent="0.25">
      <c r="A335">
        <v>27</v>
      </c>
      <c r="B335">
        <v>321</v>
      </c>
      <c r="C335" t="b">
        <f t="shared" si="30"/>
        <v>0</v>
      </c>
      <c r="D335" s="10">
        <f t="shared" si="25"/>
        <v>0</v>
      </c>
      <c r="E335" s="10">
        <f t="shared" si="26"/>
        <v>0</v>
      </c>
      <c r="F335" s="10">
        <f t="shared" si="27"/>
        <v>0</v>
      </c>
      <c r="G335" s="10">
        <f t="shared" si="28"/>
        <v>0</v>
      </c>
      <c r="H335" s="24">
        <f t="shared" si="29"/>
        <v>0</v>
      </c>
    </row>
    <row r="336" spans="1:8" x14ac:dyDescent="0.25">
      <c r="A336">
        <v>27</v>
      </c>
      <c r="B336">
        <v>322</v>
      </c>
      <c r="C336" t="b">
        <f t="shared" si="30"/>
        <v>0</v>
      </c>
      <c r="D336" s="10">
        <f t="shared" ref="D336:D399" si="31">IF(AND(A336&gt;=$C$6,A336&lt;=$D$6)=TRUE,$B$6,0)</f>
        <v>0</v>
      </c>
      <c r="E336" s="10">
        <f t="shared" ref="E336:E399" si="32">IF(AND(C336=TRUE,A336&gt;=$C$7,A336&lt;=$D$7),$B$7,0)</f>
        <v>0</v>
      </c>
      <c r="F336" s="10">
        <f t="shared" ref="F336:F399" si="33">IF(AND(A336&gt;=$C$8,A336&lt;=$D$8),$B$8,0)</f>
        <v>0</v>
      </c>
      <c r="G336" s="10">
        <f t="shared" ref="G336:G399" si="34">IF(AND(C336=TRUE,A336&gt;=$C$9,A336&lt;=$D$9),$B$9,0)</f>
        <v>0</v>
      </c>
      <c r="H336" s="24">
        <f t="shared" ref="H336:H399" si="35">D336+E336-F336-G336</f>
        <v>0</v>
      </c>
    </row>
    <row r="337" spans="1:8" x14ac:dyDescent="0.25">
      <c r="A337">
        <v>27</v>
      </c>
      <c r="B337">
        <v>323</v>
      </c>
      <c r="C337" t="b">
        <f t="shared" si="30"/>
        <v>0</v>
      </c>
      <c r="D337" s="10">
        <f t="shared" si="31"/>
        <v>0</v>
      </c>
      <c r="E337" s="10">
        <f t="shared" si="32"/>
        <v>0</v>
      </c>
      <c r="F337" s="10">
        <f t="shared" si="33"/>
        <v>0</v>
      </c>
      <c r="G337" s="10">
        <f t="shared" si="34"/>
        <v>0</v>
      </c>
      <c r="H337" s="24">
        <f t="shared" si="35"/>
        <v>0</v>
      </c>
    </row>
    <row r="338" spans="1:8" x14ac:dyDescent="0.25">
      <c r="A338">
        <v>27</v>
      </c>
      <c r="B338">
        <v>324</v>
      </c>
      <c r="C338" t="b">
        <f t="shared" si="30"/>
        <v>0</v>
      </c>
      <c r="D338" s="10">
        <f t="shared" si="31"/>
        <v>0</v>
      </c>
      <c r="E338" s="10">
        <f t="shared" si="32"/>
        <v>0</v>
      </c>
      <c r="F338" s="10">
        <f t="shared" si="33"/>
        <v>0</v>
      </c>
      <c r="G338" s="10">
        <f t="shared" si="34"/>
        <v>0</v>
      </c>
      <c r="H338" s="24">
        <f t="shared" si="35"/>
        <v>0</v>
      </c>
    </row>
    <row r="339" spans="1:8" x14ac:dyDescent="0.25">
      <c r="A339">
        <v>28</v>
      </c>
      <c r="B339">
        <v>325</v>
      </c>
      <c r="C339" t="b">
        <f t="shared" si="30"/>
        <v>1</v>
      </c>
      <c r="D339" s="10">
        <f t="shared" si="31"/>
        <v>0</v>
      </c>
      <c r="E339" s="10">
        <f t="shared" si="32"/>
        <v>0</v>
      </c>
      <c r="F339" s="10">
        <f t="shared" si="33"/>
        <v>0</v>
      </c>
      <c r="G339" s="10">
        <f t="shared" si="34"/>
        <v>0</v>
      </c>
      <c r="H339" s="24">
        <f t="shared" si="35"/>
        <v>0</v>
      </c>
    </row>
    <row r="340" spans="1:8" x14ac:dyDescent="0.25">
      <c r="A340">
        <v>28</v>
      </c>
      <c r="B340">
        <v>326</v>
      </c>
      <c r="C340" t="b">
        <f t="shared" si="30"/>
        <v>0</v>
      </c>
      <c r="D340" s="10">
        <f t="shared" si="31"/>
        <v>0</v>
      </c>
      <c r="E340" s="10">
        <f t="shared" si="32"/>
        <v>0</v>
      </c>
      <c r="F340" s="10">
        <f t="shared" si="33"/>
        <v>0</v>
      </c>
      <c r="G340" s="10">
        <f t="shared" si="34"/>
        <v>0</v>
      </c>
      <c r="H340" s="24">
        <f t="shared" si="35"/>
        <v>0</v>
      </c>
    </row>
    <row r="341" spans="1:8" x14ac:dyDescent="0.25">
      <c r="A341">
        <v>28</v>
      </c>
      <c r="B341">
        <v>327</v>
      </c>
      <c r="C341" t="b">
        <f t="shared" si="30"/>
        <v>0</v>
      </c>
      <c r="D341" s="10">
        <f t="shared" si="31"/>
        <v>0</v>
      </c>
      <c r="E341" s="10">
        <f t="shared" si="32"/>
        <v>0</v>
      </c>
      <c r="F341" s="10">
        <f t="shared" si="33"/>
        <v>0</v>
      </c>
      <c r="G341" s="10">
        <f t="shared" si="34"/>
        <v>0</v>
      </c>
      <c r="H341" s="24">
        <f t="shared" si="35"/>
        <v>0</v>
      </c>
    </row>
    <row r="342" spans="1:8" x14ac:dyDescent="0.25">
      <c r="A342">
        <v>28</v>
      </c>
      <c r="B342">
        <v>328</v>
      </c>
      <c r="C342" t="b">
        <f t="shared" si="30"/>
        <v>0</v>
      </c>
      <c r="D342" s="10">
        <f t="shared" si="31"/>
        <v>0</v>
      </c>
      <c r="E342" s="10">
        <f t="shared" si="32"/>
        <v>0</v>
      </c>
      <c r="F342" s="10">
        <f t="shared" si="33"/>
        <v>0</v>
      </c>
      <c r="G342" s="10">
        <f t="shared" si="34"/>
        <v>0</v>
      </c>
      <c r="H342" s="24">
        <f t="shared" si="35"/>
        <v>0</v>
      </c>
    </row>
    <row r="343" spans="1:8" x14ac:dyDescent="0.25">
      <c r="A343">
        <v>28</v>
      </c>
      <c r="B343">
        <v>329</v>
      </c>
      <c r="C343" t="b">
        <f t="shared" si="30"/>
        <v>0</v>
      </c>
      <c r="D343" s="10">
        <f t="shared" si="31"/>
        <v>0</v>
      </c>
      <c r="E343" s="10">
        <f t="shared" si="32"/>
        <v>0</v>
      </c>
      <c r="F343" s="10">
        <f t="shared" si="33"/>
        <v>0</v>
      </c>
      <c r="G343" s="10">
        <f t="shared" si="34"/>
        <v>0</v>
      </c>
      <c r="H343" s="24">
        <f t="shared" si="35"/>
        <v>0</v>
      </c>
    </row>
    <row r="344" spans="1:8" x14ac:dyDescent="0.25">
      <c r="A344">
        <v>28</v>
      </c>
      <c r="B344">
        <v>330</v>
      </c>
      <c r="C344" t="b">
        <f t="shared" si="30"/>
        <v>0</v>
      </c>
      <c r="D344" s="10">
        <f t="shared" si="31"/>
        <v>0</v>
      </c>
      <c r="E344" s="10">
        <f t="shared" si="32"/>
        <v>0</v>
      </c>
      <c r="F344" s="10">
        <f t="shared" si="33"/>
        <v>0</v>
      </c>
      <c r="G344" s="10">
        <f t="shared" si="34"/>
        <v>0</v>
      </c>
      <c r="H344" s="24">
        <f t="shared" si="35"/>
        <v>0</v>
      </c>
    </row>
    <row r="345" spans="1:8" x14ac:dyDescent="0.25">
      <c r="A345">
        <v>28</v>
      </c>
      <c r="B345">
        <v>331</v>
      </c>
      <c r="C345" t="b">
        <f t="shared" si="30"/>
        <v>0</v>
      </c>
      <c r="D345" s="10">
        <f t="shared" si="31"/>
        <v>0</v>
      </c>
      <c r="E345" s="10">
        <f t="shared" si="32"/>
        <v>0</v>
      </c>
      <c r="F345" s="10">
        <f t="shared" si="33"/>
        <v>0</v>
      </c>
      <c r="G345" s="10">
        <f t="shared" si="34"/>
        <v>0</v>
      </c>
      <c r="H345" s="24">
        <f t="shared" si="35"/>
        <v>0</v>
      </c>
    </row>
    <row r="346" spans="1:8" x14ac:dyDescent="0.25">
      <c r="A346">
        <v>28</v>
      </c>
      <c r="B346">
        <v>332</v>
      </c>
      <c r="C346" t="b">
        <f t="shared" si="30"/>
        <v>0</v>
      </c>
      <c r="D346" s="10">
        <f t="shared" si="31"/>
        <v>0</v>
      </c>
      <c r="E346" s="10">
        <f t="shared" si="32"/>
        <v>0</v>
      </c>
      <c r="F346" s="10">
        <f t="shared" si="33"/>
        <v>0</v>
      </c>
      <c r="G346" s="10">
        <f t="shared" si="34"/>
        <v>0</v>
      </c>
      <c r="H346" s="24">
        <f t="shared" si="35"/>
        <v>0</v>
      </c>
    </row>
    <row r="347" spans="1:8" x14ac:dyDescent="0.25">
      <c r="A347">
        <v>28</v>
      </c>
      <c r="B347">
        <v>333</v>
      </c>
      <c r="C347" t="b">
        <f t="shared" si="30"/>
        <v>0</v>
      </c>
      <c r="D347" s="10">
        <f t="shared" si="31"/>
        <v>0</v>
      </c>
      <c r="E347" s="10">
        <f t="shared" si="32"/>
        <v>0</v>
      </c>
      <c r="F347" s="10">
        <f t="shared" si="33"/>
        <v>0</v>
      </c>
      <c r="G347" s="10">
        <f t="shared" si="34"/>
        <v>0</v>
      </c>
      <c r="H347" s="24">
        <f t="shared" si="35"/>
        <v>0</v>
      </c>
    </row>
    <row r="348" spans="1:8" x14ac:dyDescent="0.25">
      <c r="A348">
        <v>28</v>
      </c>
      <c r="B348">
        <v>334</v>
      </c>
      <c r="C348" t="b">
        <f t="shared" ref="C348:C411" si="36">IF((B348-1)/12=(A348-1),TRUE,FALSE)</f>
        <v>0</v>
      </c>
      <c r="D348" s="10">
        <f t="shared" si="31"/>
        <v>0</v>
      </c>
      <c r="E348" s="10">
        <f t="shared" si="32"/>
        <v>0</v>
      </c>
      <c r="F348" s="10">
        <f t="shared" si="33"/>
        <v>0</v>
      </c>
      <c r="G348" s="10">
        <f t="shared" si="34"/>
        <v>0</v>
      </c>
      <c r="H348" s="24">
        <f t="shared" si="35"/>
        <v>0</v>
      </c>
    </row>
    <row r="349" spans="1:8" x14ac:dyDescent="0.25">
      <c r="A349">
        <v>28</v>
      </c>
      <c r="B349">
        <v>335</v>
      </c>
      <c r="C349" t="b">
        <f t="shared" si="36"/>
        <v>0</v>
      </c>
      <c r="D349" s="10">
        <f t="shared" si="31"/>
        <v>0</v>
      </c>
      <c r="E349" s="10">
        <f t="shared" si="32"/>
        <v>0</v>
      </c>
      <c r="F349" s="10">
        <f t="shared" si="33"/>
        <v>0</v>
      </c>
      <c r="G349" s="10">
        <f t="shared" si="34"/>
        <v>0</v>
      </c>
      <c r="H349" s="24">
        <f t="shared" si="35"/>
        <v>0</v>
      </c>
    </row>
    <row r="350" spans="1:8" x14ac:dyDescent="0.25">
      <c r="A350">
        <v>28</v>
      </c>
      <c r="B350">
        <v>336</v>
      </c>
      <c r="C350" t="b">
        <f t="shared" si="36"/>
        <v>0</v>
      </c>
      <c r="D350" s="10">
        <f t="shared" si="31"/>
        <v>0</v>
      </c>
      <c r="E350" s="10">
        <f t="shared" si="32"/>
        <v>0</v>
      </c>
      <c r="F350" s="10">
        <f t="shared" si="33"/>
        <v>0</v>
      </c>
      <c r="G350" s="10">
        <f t="shared" si="34"/>
        <v>0</v>
      </c>
      <c r="H350" s="24">
        <f t="shared" si="35"/>
        <v>0</v>
      </c>
    </row>
    <row r="351" spans="1:8" x14ac:dyDescent="0.25">
      <c r="A351">
        <v>29</v>
      </c>
      <c r="B351">
        <v>337</v>
      </c>
      <c r="C351" t="b">
        <f t="shared" si="36"/>
        <v>1</v>
      </c>
      <c r="D351" s="10">
        <f t="shared" si="31"/>
        <v>0</v>
      </c>
      <c r="E351" s="10">
        <f t="shared" si="32"/>
        <v>0</v>
      </c>
      <c r="F351" s="10">
        <f t="shared" si="33"/>
        <v>0</v>
      </c>
      <c r="G351" s="10">
        <f t="shared" si="34"/>
        <v>0</v>
      </c>
      <c r="H351" s="24">
        <f t="shared" si="35"/>
        <v>0</v>
      </c>
    </row>
    <row r="352" spans="1:8" x14ac:dyDescent="0.25">
      <c r="A352">
        <v>29</v>
      </c>
      <c r="B352">
        <v>338</v>
      </c>
      <c r="C352" t="b">
        <f t="shared" si="36"/>
        <v>0</v>
      </c>
      <c r="D352" s="10">
        <f t="shared" si="31"/>
        <v>0</v>
      </c>
      <c r="E352" s="10">
        <f t="shared" si="32"/>
        <v>0</v>
      </c>
      <c r="F352" s="10">
        <f t="shared" si="33"/>
        <v>0</v>
      </c>
      <c r="G352" s="10">
        <f t="shared" si="34"/>
        <v>0</v>
      </c>
      <c r="H352" s="24">
        <f t="shared" si="35"/>
        <v>0</v>
      </c>
    </row>
    <row r="353" spans="1:8" x14ac:dyDescent="0.25">
      <c r="A353">
        <v>29</v>
      </c>
      <c r="B353">
        <v>339</v>
      </c>
      <c r="C353" t="b">
        <f t="shared" si="36"/>
        <v>0</v>
      </c>
      <c r="D353" s="10">
        <f t="shared" si="31"/>
        <v>0</v>
      </c>
      <c r="E353" s="10">
        <f t="shared" si="32"/>
        <v>0</v>
      </c>
      <c r="F353" s="10">
        <f t="shared" si="33"/>
        <v>0</v>
      </c>
      <c r="G353" s="10">
        <f t="shared" si="34"/>
        <v>0</v>
      </c>
      <c r="H353" s="24">
        <f t="shared" si="35"/>
        <v>0</v>
      </c>
    </row>
    <row r="354" spans="1:8" x14ac:dyDescent="0.25">
      <c r="A354">
        <v>29</v>
      </c>
      <c r="B354">
        <v>340</v>
      </c>
      <c r="C354" t="b">
        <f t="shared" si="36"/>
        <v>0</v>
      </c>
      <c r="D354" s="10">
        <f t="shared" si="31"/>
        <v>0</v>
      </c>
      <c r="E354" s="10">
        <f t="shared" si="32"/>
        <v>0</v>
      </c>
      <c r="F354" s="10">
        <f t="shared" si="33"/>
        <v>0</v>
      </c>
      <c r="G354" s="10">
        <f t="shared" si="34"/>
        <v>0</v>
      </c>
      <c r="H354" s="24">
        <f t="shared" si="35"/>
        <v>0</v>
      </c>
    </row>
    <row r="355" spans="1:8" x14ac:dyDescent="0.25">
      <c r="A355">
        <v>29</v>
      </c>
      <c r="B355">
        <v>341</v>
      </c>
      <c r="C355" t="b">
        <f t="shared" si="36"/>
        <v>0</v>
      </c>
      <c r="D355" s="10">
        <f t="shared" si="31"/>
        <v>0</v>
      </c>
      <c r="E355" s="10">
        <f t="shared" si="32"/>
        <v>0</v>
      </c>
      <c r="F355" s="10">
        <f t="shared" si="33"/>
        <v>0</v>
      </c>
      <c r="G355" s="10">
        <f t="shared" si="34"/>
        <v>0</v>
      </c>
      <c r="H355" s="24">
        <f t="shared" si="35"/>
        <v>0</v>
      </c>
    </row>
    <row r="356" spans="1:8" x14ac:dyDescent="0.25">
      <c r="A356">
        <v>29</v>
      </c>
      <c r="B356">
        <v>342</v>
      </c>
      <c r="C356" t="b">
        <f t="shared" si="36"/>
        <v>0</v>
      </c>
      <c r="D356" s="10">
        <f t="shared" si="31"/>
        <v>0</v>
      </c>
      <c r="E356" s="10">
        <f t="shared" si="32"/>
        <v>0</v>
      </c>
      <c r="F356" s="10">
        <f t="shared" si="33"/>
        <v>0</v>
      </c>
      <c r="G356" s="10">
        <f t="shared" si="34"/>
        <v>0</v>
      </c>
      <c r="H356" s="24">
        <f t="shared" si="35"/>
        <v>0</v>
      </c>
    </row>
    <row r="357" spans="1:8" x14ac:dyDescent="0.25">
      <c r="A357">
        <v>29</v>
      </c>
      <c r="B357">
        <v>343</v>
      </c>
      <c r="C357" t="b">
        <f t="shared" si="36"/>
        <v>0</v>
      </c>
      <c r="D357" s="10">
        <f t="shared" si="31"/>
        <v>0</v>
      </c>
      <c r="E357" s="10">
        <f t="shared" si="32"/>
        <v>0</v>
      </c>
      <c r="F357" s="10">
        <f t="shared" si="33"/>
        <v>0</v>
      </c>
      <c r="G357" s="10">
        <f t="shared" si="34"/>
        <v>0</v>
      </c>
      <c r="H357" s="24">
        <f t="shared" si="35"/>
        <v>0</v>
      </c>
    </row>
    <row r="358" spans="1:8" x14ac:dyDescent="0.25">
      <c r="A358">
        <v>29</v>
      </c>
      <c r="B358">
        <v>344</v>
      </c>
      <c r="C358" t="b">
        <f t="shared" si="36"/>
        <v>0</v>
      </c>
      <c r="D358" s="10">
        <f t="shared" si="31"/>
        <v>0</v>
      </c>
      <c r="E358" s="10">
        <f t="shared" si="32"/>
        <v>0</v>
      </c>
      <c r="F358" s="10">
        <f t="shared" si="33"/>
        <v>0</v>
      </c>
      <c r="G358" s="10">
        <f t="shared" si="34"/>
        <v>0</v>
      </c>
      <c r="H358" s="24">
        <f t="shared" si="35"/>
        <v>0</v>
      </c>
    </row>
    <row r="359" spans="1:8" x14ac:dyDescent="0.25">
      <c r="A359">
        <v>29</v>
      </c>
      <c r="B359">
        <v>345</v>
      </c>
      <c r="C359" t="b">
        <f t="shared" si="36"/>
        <v>0</v>
      </c>
      <c r="D359" s="10">
        <f t="shared" si="31"/>
        <v>0</v>
      </c>
      <c r="E359" s="10">
        <f t="shared" si="32"/>
        <v>0</v>
      </c>
      <c r="F359" s="10">
        <f t="shared" si="33"/>
        <v>0</v>
      </c>
      <c r="G359" s="10">
        <f t="shared" si="34"/>
        <v>0</v>
      </c>
      <c r="H359" s="24">
        <f t="shared" si="35"/>
        <v>0</v>
      </c>
    </row>
    <row r="360" spans="1:8" x14ac:dyDescent="0.25">
      <c r="A360">
        <v>29</v>
      </c>
      <c r="B360">
        <v>346</v>
      </c>
      <c r="C360" t="b">
        <f t="shared" si="36"/>
        <v>0</v>
      </c>
      <c r="D360" s="10">
        <f t="shared" si="31"/>
        <v>0</v>
      </c>
      <c r="E360" s="10">
        <f t="shared" si="32"/>
        <v>0</v>
      </c>
      <c r="F360" s="10">
        <f t="shared" si="33"/>
        <v>0</v>
      </c>
      <c r="G360" s="10">
        <f t="shared" si="34"/>
        <v>0</v>
      </c>
      <c r="H360" s="24">
        <f t="shared" si="35"/>
        <v>0</v>
      </c>
    </row>
    <row r="361" spans="1:8" x14ac:dyDescent="0.25">
      <c r="A361">
        <v>29</v>
      </c>
      <c r="B361">
        <v>347</v>
      </c>
      <c r="C361" t="b">
        <f t="shared" si="36"/>
        <v>0</v>
      </c>
      <c r="D361" s="10">
        <f t="shared" si="31"/>
        <v>0</v>
      </c>
      <c r="E361" s="10">
        <f t="shared" si="32"/>
        <v>0</v>
      </c>
      <c r="F361" s="10">
        <f t="shared" si="33"/>
        <v>0</v>
      </c>
      <c r="G361" s="10">
        <f t="shared" si="34"/>
        <v>0</v>
      </c>
      <c r="H361" s="24">
        <f t="shared" si="35"/>
        <v>0</v>
      </c>
    </row>
    <row r="362" spans="1:8" x14ac:dyDescent="0.25">
      <c r="A362">
        <v>29</v>
      </c>
      <c r="B362">
        <v>348</v>
      </c>
      <c r="C362" t="b">
        <f t="shared" si="36"/>
        <v>0</v>
      </c>
      <c r="D362" s="10">
        <f t="shared" si="31"/>
        <v>0</v>
      </c>
      <c r="E362" s="10">
        <f t="shared" si="32"/>
        <v>0</v>
      </c>
      <c r="F362" s="10">
        <f t="shared" si="33"/>
        <v>0</v>
      </c>
      <c r="G362" s="10">
        <f t="shared" si="34"/>
        <v>0</v>
      </c>
      <c r="H362" s="24">
        <f t="shared" si="35"/>
        <v>0</v>
      </c>
    </row>
    <row r="363" spans="1:8" x14ac:dyDescent="0.25">
      <c r="A363">
        <v>30</v>
      </c>
      <c r="B363">
        <v>349</v>
      </c>
      <c r="C363" t="b">
        <f t="shared" si="36"/>
        <v>1</v>
      </c>
      <c r="D363" s="10">
        <f t="shared" si="31"/>
        <v>0</v>
      </c>
      <c r="E363" s="10">
        <f t="shared" si="32"/>
        <v>0</v>
      </c>
      <c r="F363" s="10">
        <f t="shared" si="33"/>
        <v>0</v>
      </c>
      <c r="G363" s="10">
        <f t="shared" si="34"/>
        <v>0</v>
      </c>
      <c r="H363" s="24">
        <f t="shared" si="35"/>
        <v>0</v>
      </c>
    </row>
    <row r="364" spans="1:8" x14ac:dyDescent="0.25">
      <c r="A364">
        <v>30</v>
      </c>
      <c r="B364">
        <v>350</v>
      </c>
      <c r="C364" t="b">
        <f t="shared" si="36"/>
        <v>0</v>
      </c>
      <c r="D364" s="10">
        <f t="shared" si="31"/>
        <v>0</v>
      </c>
      <c r="E364" s="10">
        <f t="shared" si="32"/>
        <v>0</v>
      </c>
      <c r="F364" s="10">
        <f t="shared" si="33"/>
        <v>0</v>
      </c>
      <c r="G364" s="10">
        <f t="shared" si="34"/>
        <v>0</v>
      </c>
      <c r="H364" s="24">
        <f t="shared" si="35"/>
        <v>0</v>
      </c>
    </row>
    <row r="365" spans="1:8" x14ac:dyDescent="0.25">
      <c r="A365">
        <v>30</v>
      </c>
      <c r="B365">
        <v>351</v>
      </c>
      <c r="C365" t="b">
        <f t="shared" si="36"/>
        <v>0</v>
      </c>
      <c r="D365" s="10">
        <f t="shared" si="31"/>
        <v>0</v>
      </c>
      <c r="E365" s="10">
        <f t="shared" si="32"/>
        <v>0</v>
      </c>
      <c r="F365" s="10">
        <f t="shared" si="33"/>
        <v>0</v>
      </c>
      <c r="G365" s="10">
        <f t="shared" si="34"/>
        <v>0</v>
      </c>
      <c r="H365" s="24">
        <f t="shared" si="35"/>
        <v>0</v>
      </c>
    </row>
    <row r="366" spans="1:8" x14ac:dyDescent="0.25">
      <c r="A366">
        <v>30</v>
      </c>
      <c r="B366">
        <v>352</v>
      </c>
      <c r="C366" t="b">
        <f t="shared" si="36"/>
        <v>0</v>
      </c>
      <c r="D366" s="10">
        <f t="shared" si="31"/>
        <v>0</v>
      </c>
      <c r="E366" s="10">
        <f t="shared" si="32"/>
        <v>0</v>
      </c>
      <c r="F366" s="10">
        <f t="shared" si="33"/>
        <v>0</v>
      </c>
      <c r="G366" s="10">
        <f t="shared" si="34"/>
        <v>0</v>
      </c>
      <c r="H366" s="24">
        <f t="shared" si="35"/>
        <v>0</v>
      </c>
    </row>
    <row r="367" spans="1:8" x14ac:dyDescent="0.25">
      <c r="A367">
        <v>30</v>
      </c>
      <c r="B367">
        <v>353</v>
      </c>
      <c r="C367" t="b">
        <f t="shared" si="36"/>
        <v>0</v>
      </c>
      <c r="D367" s="10">
        <f t="shared" si="31"/>
        <v>0</v>
      </c>
      <c r="E367" s="10">
        <f t="shared" si="32"/>
        <v>0</v>
      </c>
      <c r="F367" s="10">
        <f t="shared" si="33"/>
        <v>0</v>
      </c>
      <c r="G367" s="10">
        <f t="shared" si="34"/>
        <v>0</v>
      </c>
      <c r="H367" s="24">
        <f t="shared" si="35"/>
        <v>0</v>
      </c>
    </row>
    <row r="368" spans="1:8" x14ac:dyDescent="0.25">
      <c r="A368">
        <v>30</v>
      </c>
      <c r="B368">
        <v>354</v>
      </c>
      <c r="C368" t="b">
        <f t="shared" si="36"/>
        <v>0</v>
      </c>
      <c r="D368" s="10">
        <f t="shared" si="31"/>
        <v>0</v>
      </c>
      <c r="E368" s="10">
        <f t="shared" si="32"/>
        <v>0</v>
      </c>
      <c r="F368" s="10">
        <f t="shared" si="33"/>
        <v>0</v>
      </c>
      <c r="G368" s="10">
        <f t="shared" si="34"/>
        <v>0</v>
      </c>
      <c r="H368" s="24">
        <f t="shared" si="35"/>
        <v>0</v>
      </c>
    </row>
    <row r="369" spans="1:8" x14ac:dyDescent="0.25">
      <c r="A369">
        <v>30</v>
      </c>
      <c r="B369">
        <v>355</v>
      </c>
      <c r="C369" t="b">
        <f t="shared" si="36"/>
        <v>0</v>
      </c>
      <c r="D369" s="10">
        <f t="shared" si="31"/>
        <v>0</v>
      </c>
      <c r="E369" s="10">
        <f t="shared" si="32"/>
        <v>0</v>
      </c>
      <c r="F369" s="10">
        <f t="shared" si="33"/>
        <v>0</v>
      </c>
      <c r="G369" s="10">
        <f t="shared" si="34"/>
        <v>0</v>
      </c>
      <c r="H369" s="24">
        <f t="shared" si="35"/>
        <v>0</v>
      </c>
    </row>
    <row r="370" spans="1:8" x14ac:dyDescent="0.25">
      <c r="A370">
        <v>30</v>
      </c>
      <c r="B370">
        <v>356</v>
      </c>
      <c r="C370" t="b">
        <f t="shared" si="36"/>
        <v>0</v>
      </c>
      <c r="D370" s="10">
        <f t="shared" si="31"/>
        <v>0</v>
      </c>
      <c r="E370" s="10">
        <f t="shared" si="32"/>
        <v>0</v>
      </c>
      <c r="F370" s="10">
        <f t="shared" si="33"/>
        <v>0</v>
      </c>
      <c r="G370" s="10">
        <f t="shared" si="34"/>
        <v>0</v>
      </c>
      <c r="H370" s="24">
        <f t="shared" si="35"/>
        <v>0</v>
      </c>
    </row>
    <row r="371" spans="1:8" x14ac:dyDescent="0.25">
      <c r="A371">
        <v>30</v>
      </c>
      <c r="B371">
        <v>357</v>
      </c>
      <c r="C371" t="b">
        <f t="shared" si="36"/>
        <v>0</v>
      </c>
      <c r="D371" s="10">
        <f t="shared" si="31"/>
        <v>0</v>
      </c>
      <c r="E371" s="10">
        <f t="shared" si="32"/>
        <v>0</v>
      </c>
      <c r="F371" s="10">
        <f t="shared" si="33"/>
        <v>0</v>
      </c>
      <c r="G371" s="10">
        <f t="shared" si="34"/>
        <v>0</v>
      </c>
      <c r="H371" s="24">
        <f t="shared" si="35"/>
        <v>0</v>
      </c>
    </row>
    <row r="372" spans="1:8" x14ac:dyDescent="0.25">
      <c r="A372">
        <v>30</v>
      </c>
      <c r="B372">
        <v>358</v>
      </c>
      <c r="C372" t="b">
        <f t="shared" si="36"/>
        <v>0</v>
      </c>
      <c r="D372" s="10">
        <f t="shared" si="31"/>
        <v>0</v>
      </c>
      <c r="E372" s="10">
        <f t="shared" si="32"/>
        <v>0</v>
      </c>
      <c r="F372" s="10">
        <f t="shared" si="33"/>
        <v>0</v>
      </c>
      <c r="G372" s="10">
        <f t="shared" si="34"/>
        <v>0</v>
      </c>
      <c r="H372" s="24">
        <f t="shared" si="35"/>
        <v>0</v>
      </c>
    </row>
    <row r="373" spans="1:8" x14ac:dyDescent="0.25">
      <c r="A373">
        <v>30</v>
      </c>
      <c r="B373">
        <v>359</v>
      </c>
      <c r="C373" t="b">
        <f t="shared" si="36"/>
        <v>0</v>
      </c>
      <c r="D373" s="10">
        <f t="shared" si="31"/>
        <v>0</v>
      </c>
      <c r="E373" s="10">
        <f t="shared" si="32"/>
        <v>0</v>
      </c>
      <c r="F373" s="10">
        <f t="shared" si="33"/>
        <v>0</v>
      </c>
      <c r="G373" s="10">
        <f t="shared" si="34"/>
        <v>0</v>
      </c>
      <c r="H373" s="24">
        <f t="shared" si="35"/>
        <v>0</v>
      </c>
    </row>
    <row r="374" spans="1:8" x14ac:dyDescent="0.25">
      <c r="A374">
        <v>30</v>
      </c>
      <c r="B374">
        <v>360</v>
      </c>
      <c r="C374" t="b">
        <f t="shared" si="36"/>
        <v>0</v>
      </c>
      <c r="D374" s="10">
        <f t="shared" si="31"/>
        <v>0</v>
      </c>
      <c r="E374" s="10">
        <f t="shared" si="32"/>
        <v>0</v>
      </c>
      <c r="F374" s="10">
        <f t="shared" si="33"/>
        <v>0</v>
      </c>
      <c r="G374" s="10">
        <f t="shared" si="34"/>
        <v>0</v>
      </c>
      <c r="H374" s="24">
        <f t="shared" si="35"/>
        <v>0</v>
      </c>
    </row>
    <row r="375" spans="1:8" x14ac:dyDescent="0.25">
      <c r="A375">
        <v>31</v>
      </c>
      <c r="B375">
        <v>361</v>
      </c>
      <c r="C375" t="b">
        <f t="shared" si="36"/>
        <v>1</v>
      </c>
      <c r="D375" s="10">
        <f t="shared" si="31"/>
        <v>0</v>
      </c>
      <c r="E375" s="10">
        <f t="shared" si="32"/>
        <v>0</v>
      </c>
      <c r="F375" s="10">
        <f t="shared" si="33"/>
        <v>0</v>
      </c>
      <c r="G375" s="10">
        <f t="shared" si="34"/>
        <v>0</v>
      </c>
      <c r="H375" s="24">
        <f t="shared" si="35"/>
        <v>0</v>
      </c>
    </row>
    <row r="376" spans="1:8" x14ac:dyDescent="0.25">
      <c r="A376">
        <v>31</v>
      </c>
      <c r="B376">
        <v>362</v>
      </c>
      <c r="C376" t="b">
        <f t="shared" si="36"/>
        <v>0</v>
      </c>
      <c r="D376" s="10">
        <f t="shared" si="31"/>
        <v>0</v>
      </c>
      <c r="E376" s="10">
        <f t="shared" si="32"/>
        <v>0</v>
      </c>
      <c r="F376" s="10">
        <f t="shared" si="33"/>
        <v>0</v>
      </c>
      <c r="G376" s="10">
        <f t="shared" si="34"/>
        <v>0</v>
      </c>
      <c r="H376" s="24">
        <f t="shared" si="35"/>
        <v>0</v>
      </c>
    </row>
    <row r="377" spans="1:8" x14ac:dyDescent="0.25">
      <c r="A377">
        <v>31</v>
      </c>
      <c r="B377">
        <v>363</v>
      </c>
      <c r="C377" t="b">
        <f t="shared" si="36"/>
        <v>0</v>
      </c>
      <c r="D377" s="10">
        <f t="shared" si="31"/>
        <v>0</v>
      </c>
      <c r="E377" s="10">
        <f t="shared" si="32"/>
        <v>0</v>
      </c>
      <c r="F377" s="10">
        <f t="shared" si="33"/>
        <v>0</v>
      </c>
      <c r="G377" s="10">
        <f t="shared" si="34"/>
        <v>0</v>
      </c>
      <c r="H377" s="24">
        <f t="shared" si="35"/>
        <v>0</v>
      </c>
    </row>
    <row r="378" spans="1:8" x14ac:dyDescent="0.25">
      <c r="A378">
        <v>31</v>
      </c>
      <c r="B378">
        <v>364</v>
      </c>
      <c r="C378" t="b">
        <f t="shared" si="36"/>
        <v>0</v>
      </c>
      <c r="D378" s="10">
        <f t="shared" si="31"/>
        <v>0</v>
      </c>
      <c r="E378" s="10">
        <f t="shared" si="32"/>
        <v>0</v>
      </c>
      <c r="F378" s="10">
        <f t="shared" si="33"/>
        <v>0</v>
      </c>
      <c r="G378" s="10">
        <f t="shared" si="34"/>
        <v>0</v>
      </c>
      <c r="H378" s="24">
        <f t="shared" si="35"/>
        <v>0</v>
      </c>
    </row>
    <row r="379" spans="1:8" x14ac:dyDescent="0.25">
      <c r="A379">
        <v>31</v>
      </c>
      <c r="B379">
        <v>365</v>
      </c>
      <c r="C379" t="b">
        <f t="shared" si="36"/>
        <v>0</v>
      </c>
      <c r="D379" s="10">
        <f t="shared" si="31"/>
        <v>0</v>
      </c>
      <c r="E379" s="10">
        <f t="shared" si="32"/>
        <v>0</v>
      </c>
      <c r="F379" s="10">
        <f t="shared" si="33"/>
        <v>0</v>
      </c>
      <c r="G379" s="10">
        <f t="shared" si="34"/>
        <v>0</v>
      </c>
      <c r="H379" s="24">
        <f t="shared" si="35"/>
        <v>0</v>
      </c>
    </row>
    <row r="380" spans="1:8" x14ac:dyDescent="0.25">
      <c r="A380">
        <v>31</v>
      </c>
      <c r="B380">
        <v>366</v>
      </c>
      <c r="C380" t="b">
        <f t="shared" si="36"/>
        <v>0</v>
      </c>
      <c r="D380" s="10">
        <f t="shared" si="31"/>
        <v>0</v>
      </c>
      <c r="E380" s="10">
        <f t="shared" si="32"/>
        <v>0</v>
      </c>
      <c r="F380" s="10">
        <f t="shared" si="33"/>
        <v>0</v>
      </c>
      <c r="G380" s="10">
        <f t="shared" si="34"/>
        <v>0</v>
      </c>
      <c r="H380" s="24">
        <f t="shared" si="35"/>
        <v>0</v>
      </c>
    </row>
    <row r="381" spans="1:8" x14ac:dyDescent="0.25">
      <c r="A381">
        <v>31</v>
      </c>
      <c r="B381">
        <v>367</v>
      </c>
      <c r="C381" t="b">
        <f t="shared" si="36"/>
        <v>0</v>
      </c>
      <c r="D381" s="10">
        <f t="shared" si="31"/>
        <v>0</v>
      </c>
      <c r="E381" s="10">
        <f t="shared" si="32"/>
        <v>0</v>
      </c>
      <c r="F381" s="10">
        <f t="shared" si="33"/>
        <v>0</v>
      </c>
      <c r="G381" s="10">
        <f t="shared" si="34"/>
        <v>0</v>
      </c>
      <c r="H381" s="24">
        <f t="shared" si="35"/>
        <v>0</v>
      </c>
    </row>
    <row r="382" spans="1:8" x14ac:dyDescent="0.25">
      <c r="A382">
        <v>31</v>
      </c>
      <c r="B382">
        <v>368</v>
      </c>
      <c r="C382" t="b">
        <f t="shared" si="36"/>
        <v>0</v>
      </c>
      <c r="D382" s="10">
        <f t="shared" si="31"/>
        <v>0</v>
      </c>
      <c r="E382" s="10">
        <f t="shared" si="32"/>
        <v>0</v>
      </c>
      <c r="F382" s="10">
        <f t="shared" si="33"/>
        <v>0</v>
      </c>
      <c r="G382" s="10">
        <f t="shared" si="34"/>
        <v>0</v>
      </c>
      <c r="H382" s="24">
        <f t="shared" si="35"/>
        <v>0</v>
      </c>
    </row>
    <row r="383" spans="1:8" x14ac:dyDescent="0.25">
      <c r="A383">
        <v>31</v>
      </c>
      <c r="B383">
        <v>369</v>
      </c>
      <c r="C383" t="b">
        <f t="shared" si="36"/>
        <v>0</v>
      </c>
      <c r="D383" s="10">
        <f t="shared" si="31"/>
        <v>0</v>
      </c>
      <c r="E383" s="10">
        <f t="shared" si="32"/>
        <v>0</v>
      </c>
      <c r="F383" s="10">
        <f t="shared" si="33"/>
        <v>0</v>
      </c>
      <c r="G383" s="10">
        <f t="shared" si="34"/>
        <v>0</v>
      </c>
      <c r="H383" s="24">
        <f t="shared" si="35"/>
        <v>0</v>
      </c>
    </row>
    <row r="384" spans="1:8" x14ac:dyDescent="0.25">
      <c r="A384">
        <v>31</v>
      </c>
      <c r="B384">
        <v>370</v>
      </c>
      <c r="C384" t="b">
        <f t="shared" si="36"/>
        <v>0</v>
      </c>
      <c r="D384" s="10">
        <f t="shared" si="31"/>
        <v>0</v>
      </c>
      <c r="E384" s="10">
        <f t="shared" si="32"/>
        <v>0</v>
      </c>
      <c r="F384" s="10">
        <f t="shared" si="33"/>
        <v>0</v>
      </c>
      <c r="G384" s="10">
        <f t="shared" si="34"/>
        <v>0</v>
      </c>
      <c r="H384" s="24">
        <f t="shared" si="35"/>
        <v>0</v>
      </c>
    </row>
    <row r="385" spans="1:8" x14ac:dyDescent="0.25">
      <c r="A385">
        <v>31</v>
      </c>
      <c r="B385">
        <v>371</v>
      </c>
      <c r="C385" t="b">
        <f t="shared" si="36"/>
        <v>0</v>
      </c>
      <c r="D385" s="10">
        <f t="shared" si="31"/>
        <v>0</v>
      </c>
      <c r="E385" s="10">
        <f t="shared" si="32"/>
        <v>0</v>
      </c>
      <c r="F385" s="10">
        <f t="shared" si="33"/>
        <v>0</v>
      </c>
      <c r="G385" s="10">
        <f t="shared" si="34"/>
        <v>0</v>
      </c>
      <c r="H385" s="24">
        <f t="shared" si="35"/>
        <v>0</v>
      </c>
    </row>
    <row r="386" spans="1:8" x14ac:dyDescent="0.25">
      <c r="A386">
        <v>31</v>
      </c>
      <c r="B386">
        <v>372</v>
      </c>
      <c r="C386" t="b">
        <f t="shared" si="36"/>
        <v>0</v>
      </c>
      <c r="D386" s="10">
        <f t="shared" si="31"/>
        <v>0</v>
      </c>
      <c r="E386" s="10">
        <f t="shared" si="32"/>
        <v>0</v>
      </c>
      <c r="F386" s="10">
        <f t="shared" si="33"/>
        <v>0</v>
      </c>
      <c r="G386" s="10">
        <f t="shared" si="34"/>
        <v>0</v>
      </c>
      <c r="H386" s="24">
        <f t="shared" si="35"/>
        <v>0</v>
      </c>
    </row>
    <row r="387" spans="1:8" x14ac:dyDescent="0.25">
      <c r="A387">
        <v>32</v>
      </c>
      <c r="B387">
        <v>373</v>
      </c>
      <c r="C387" t="b">
        <f t="shared" si="36"/>
        <v>1</v>
      </c>
      <c r="D387" s="10">
        <f t="shared" si="31"/>
        <v>0</v>
      </c>
      <c r="E387" s="10">
        <f t="shared" si="32"/>
        <v>0</v>
      </c>
      <c r="F387" s="10">
        <f t="shared" si="33"/>
        <v>0</v>
      </c>
      <c r="G387" s="10">
        <f t="shared" si="34"/>
        <v>0</v>
      </c>
      <c r="H387" s="24">
        <f t="shared" si="35"/>
        <v>0</v>
      </c>
    </row>
    <row r="388" spans="1:8" x14ac:dyDescent="0.25">
      <c r="A388">
        <v>32</v>
      </c>
      <c r="B388">
        <v>374</v>
      </c>
      <c r="C388" t="b">
        <f t="shared" si="36"/>
        <v>0</v>
      </c>
      <c r="D388" s="10">
        <f t="shared" si="31"/>
        <v>0</v>
      </c>
      <c r="E388" s="10">
        <f t="shared" si="32"/>
        <v>0</v>
      </c>
      <c r="F388" s="10">
        <f t="shared" si="33"/>
        <v>0</v>
      </c>
      <c r="G388" s="10">
        <f t="shared" si="34"/>
        <v>0</v>
      </c>
      <c r="H388" s="24">
        <f t="shared" si="35"/>
        <v>0</v>
      </c>
    </row>
    <row r="389" spans="1:8" x14ac:dyDescent="0.25">
      <c r="A389">
        <v>32</v>
      </c>
      <c r="B389">
        <v>375</v>
      </c>
      <c r="C389" t="b">
        <f t="shared" si="36"/>
        <v>0</v>
      </c>
      <c r="D389" s="10">
        <f t="shared" si="31"/>
        <v>0</v>
      </c>
      <c r="E389" s="10">
        <f t="shared" si="32"/>
        <v>0</v>
      </c>
      <c r="F389" s="10">
        <f t="shared" si="33"/>
        <v>0</v>
      </c>
      <c r="G389" s="10">
        <f t="shared" si="34"/>
        <v>0</v>
      </c>
      <c r="H389" s="24">
        <f t="shared" si="35"/>
        <v>0</v>
      </c>
    </row>
    <row r="390" spans="1:8" x14ac:dyDescent="0.25">
      <c r="A390">
        <v>32</v>
      </c>
      <c r="B390">
        <v>376</v>
      </c>
      <c r="C390" t="b">
        <f t="shared" si="36"/>
        <v>0</v>
      </c>
      <c r="D390" s="10">
        <f t="shared" si="31"/>
        <v>0</v>
      </c>
      <c r="E390" s="10">
        <f t="shared" si="32"/>
        <v>0</v>
      </c>
      <c r="F390" s="10">
        <f t="shared" si="33"/>
        <v>0</v>
      </c>
      <c r="G390" s="10">
        <f t="shared" si="34"/>
        <v>0</v>
      </c>
      <c r="H390" s="24">
        <f t="shared" si="35"/>
        <v>0</v>
      </c>
    </row>
    <row r="391" spans="1:8" x14ac:dyDescent="0.25">
      <c r="A391">
        <v>32</v>
      </c>
      <c r="B391">
        <v>377</v>
      </c>
      <c r="C391" t="b">
        <f t="shared" si="36"/>
        <v>0</v>
      </c>
      <c r="D391" s="10">
        <f t="shared" si="31"/>
        <v>0</v>
      </c>
      <c r="E391" s="10">
        <f t="shared" si="32"/>
        <v>0</v>
      </c>
      <c r="F391" s="10">
        <f t="shared" si="33"/>
        <v>0</v>
      </c>
      <c r="G391" s="10">
        <f t="shared" si="34"/>
        <v>0</v>
      </c>
      <c r="H391" s="24">
        <f t="shared" si="35"/>
        <v>0</v>
      </c>
    </row>
    <row r="392" spans="1:8" x14ac:dyDescent="0.25">
      <c r="A392">
        <v>32</v>
      </c>
      <c r="B392">
        <v>378</v>
      </c>
      <c r="C392" t="b">
        <f t="shared" si="36"/>
        <v>0</v>
      </c>
      <c r="D392" s="10">
        <f t="shared" si="31"/>
        <v>0</v>
      </c>
      <c r="E392" s="10">
        <f t="shared" si="32"/>
        <v>0</v>
      </c>
      <c r="F392" s="10">
        <f t="shared" si="33"/>
        <v>0</v>
      </c>
      <c r="G392" s="10">
        <f t="shared" si="34"/>
        <v>0</v>
      </c>
      <c r="H392" s="24">
        <f t="shared" si="35"/>
        <v>0</v>
      </c>
    </row>
    <row r="393" spans="1:8" x14ac:dyDescent="0.25">
      <c r="A393">
        <v>32</v>
      </c>
      <c r="B393">
        <v>379</v>
      </c>
      <c r="C393" t="b">
        <f t="shared" si="36"/>
        <v>0</v>
      </c>
      <c r="D393" s="10">
        <f t="shared" si="31"/>
        <v>0</v>
      </c>
      <c r="E393" s="10">
        <f t="shared" si="32"/>
        <v>0</v>
      </c>
      <c r="F393" s="10">
        <f t="shared" si="33"/>
        <v>0</v>
      </c>
      <c r="G393" s="10">
        <f t="shared" si="34"/>
        <v>0</v>
      </c>
      <c r="H393" s="24">
        <f t="shared" si="35"/>
        <v>0</v>
      </c>
    </row>
    <row r="394" spans="1:8" x14ac:dyDescent="0.25">
      <c r="A394">
        <v>32</v>
      </c>
      <c r="B394">
        <v>380</v>
      </c>
      <c r="C394" t="b">
        <f t="shared" si="36"/>
        <v>0</v>
      </c>
      <c r="D394" s="10">
        <f t="shared" si="31"/>
        <v>0</v>
      </c>
      <c r="E394" s="10">
        <f t="shared" si="32"/>
        <v>0</v>
      </c>
      <c r="F394" s="10">
        <f t="shared" si="33"/>
        <v>0</v>
      </c>
      <c r="G394" s="10">
        <f t="shared" si="34"/>
        <v>0</v>
      </c>
      <c r="H394" s="24">
        <f t="shared" si="35"/>
        <v>0</v>
      </c>
    </row>
    <row r="395" spans="1:8" x14ac:dyDescent="0.25">
      <c r="A395">
        <v>32</v>
      </c>
      <c r="B395">
        <v>381</v>
      </c>
      <c r="C395" t="b">
        <f t="shared" si="36"/>
        <v>0</v>
      </c>
      <c r="D395" s="10">
        <f t="shared" si="31"/>
        <v>0</v>
      </c>
      <c r="E395" s="10">
        <f t="shared" si="32"/>
        <v>0</v>
      </c>
      <c r="F395" s="10">
        <f t="shared" si="33"/>
        <v>0</v>
      </c>
      <c r="G395" s="10">
        <f t="shared" si="34"/>
        <v>0</v>
      </c>
      <c r="H395" s="24">
        <f t="shared" si="35"/>
        <v>0</v>
      </c>
    </row>
    <row r="396" spans="1:8" x14ac:dyDescent="0.25">
      <c r="A396">
        <v>32</v>
      </c>
      <c r="B396">
        <v>382</v>
      </c>
      <c r="C396" t="b">
        <f t="shared" si="36"/>
        <v>0</v>
      </c>
      <c r="D396" s="10">
        <f t="shared" si="31"/>
        <v>0</v>
      </c>
      <c r="E396" s="10">
        <f t="shared" si="32"/>
        <v>0</v>
      </c>
      <c r="F396" s="10">
        <f t="shared" si="33"/>
        <v>0</v>
      </c>
      <c r="G396" s="10">
        <f t="shared" si="34"/>
        <v>0</v>
      </c>
      <c r="H396" s="24">
        <f t="shared" si="35"/>
        <v>0</v>
      </c>
    </row>
    <row r="397" spans="1:8" x14ac:dyDescent="0.25">
      <c r="A397">
        <v>32</v>
      </c>
      <c r="B397">
        <v>383</v>
      </c>
      <c r="C397" t="b">
        <f t="shared" si="36"/>
        <v>0</v>
      </c>
      <c r="D397" s="10">
        <f t="shared" si="31"/>
        <v>0</v>
      </c>
      <c r="E397" s="10">
        <f t="shared" si="32"/>
        <v>0</v>
      </c>
      <c r="F397" s="10">
        <f t="shared" si="33"/>
        <v>0</v>
      </c>
      <c r="G397" s="10">
        <f t="shared" si="34"/>
        <v>0</v>
      </c>
      <c r="H397" s="24">
        <f t="shared" si="35"/>
        <v>0</v>
      </c>
    </row>
    <row r="398" spans="1:8" x14ac:dyDescent="0.25">
      <c r="A398">
        <v>32</v>
      </c>
      <c r="B398">
        <v>384</v>
      </c>
      <c r="C398" t="b">
        <f t="shared" si="36"/>
        <v>0</v>
      </c>
      <c r="D398" s="10">
        <f t="shared" si="31"/>
        <v>0</v>
      </c>
      <c r="E398" s="10">
        <f t="shared" si="32"/>
        <v>0</v>
      </c>
      <c r="F398" s="10">
        <f t="shared" si="33"/>
        <v>0</v>
      </c>
      <c r="G398" s="10">
        <f t="shared" si="34"/>
        <v>0</v>
      </c>
      <c r="H398" s="24">
        <f t="shared" si="35"/>
        <v>0</v>
      </c>
    </row>
    <row r="399" spans="1:8" x14ac:dyDescent="0.25">
      <c r="A399">
        <v>33</v>
      </c>
      <c r="B399">
        <v>385</v>
      </c>
      <c r="C399" t="b">
        <f t="shared" si="36"/>
        <v>1</v>
      </c>
      <c r="D399" s="10">
        <f t="shared" si="31"/>
        <v>0</v>
      </c>
      <c r="E399" s="10">
        <f t="shared" si="32"/>
        <v>0</v>
      </c>
      <c r="F399" s="10">
        <f t="shared" si="33"/>
        <v>0</v>
      </c>
      <c r="G399" s="10">
        <f t="shared" si="34"/>
        <v>0</v>
      </c>
      <c r="H399" s="24">
        <f t="shared" si="35"/>
        <v>0</v>
      </c>
    </row>
    <row r="400" spans="1:8" x14ac:dyDescent="0.25">
      <c r="A400">
        <v>33</v>
      </c>
      <c r="B400">
        <v>386</v>
      </c>
      <c r="C400" t="b">
        <f t="shared" si="36"/>
        <v>0</v>
      </c>
      <c r="D400" s="10">
        <f t="shared" ref="D400:D463" si="37">IF(AND(A400&gt;=$C$6,A400&lt;=$D$6)=TRUE,$B$6,0)</f>
        <v>0</v>
      </c>
      <c r="E400" s="10">
        <f t="shared" ref="E400:E463" si="38">IF(AND(C400=TRUE,A400&gt;=$C$7,A400&lt;=$D$7),$B$7,0)</f>
        <v>0</v>
      </c>
      <c r="F400" s="10">
        <f t="shared" ref="F400:F463" si="39">IF(AND(A400&gt;=$C$8,A400&lt;=$D$8),$B$8,0)</f>
        <v>0</v>
      </c>
      <c r="G400" s="10">
        <f t="shared" ref="G400:G463" si="40">IF(AND(C400=TRUE,A400&gt;=$C$9,A400&lt;=$D$9),$B$9,0)</f>
        <v>0</v>
      </c>
      <c r="H400" s="24">
        <f t="shared" ref="H400:H463" si="41">D400+E400-F400-G400</f>
        <v>0</v>
      </c>
    </row>
    <row r="401" spans="1:8" x14ac:dyDescent="0.25">
      <c r="A401">
        <v>33</v>
      </c>
      <c r="B401">
        <v>387</v>
      </c>
      <c r="C401" t="b">
        <f t="shared" si="36"/>
        <v>0</v>
      </c>
      <c r="D401" s="10">
        <f t="shared" si="37"/>
        <v>0</v>
      </c>
      <c r="E401" s="10">
        <f t="shared" si="38"/>
        <v>0</v>
      </c>
      <c r="F401" s="10">
        <f t="shared" si="39"/>
        <v>0</v>
      </c>
      <c r="G401" s="10">
        <f t="shared" si="40"/>
        <v>0</v>
      </c>
      <c r="H401" s="24">
        <f t="shared" si="41"/>
        <v>0</v>
      </c>
    </row>
    <row r="402" spans="1:8" x14ac:dyDescent="0.25">
      <c r="A402">
        <v>33</v>
      </c>
      <c r="B402">
        <v>388</v>
      </c>
      <c r="C402" t="b">
        <f t="shared" si="36"/>
        <v>0</v>
      </c>
      <c r="D402" s="10">
        <f t="shared" si="37"/>
        <v>0</v>
      </c>
      <c r="E402" s="10">
        <f t="shared" si="38"/>
        <v>0</v>
      </c>
      <c r="F402" s="10">
        <f t="shared" si="39"/>
        <v>0</v>
      </c>
      <c r="G402" s="10">
        <f t="shared" si="40"/>
        <v>0</v>
      </c>
      <c r="H402" s="24">
        <f t="shared" si="41"/>
        <v>0</v>
      </c>
    </row>
    <row r="403" spans="1:8" x14ac:dyDescent="0.25">
      <c r="A403">
        <v>33</v>
      </c>
      <c r="B403">
        <v>389</v>
      </c>
      <c r="C403" t="b">
        <f t="shared" si="36"/>
        <v>0</v>
      </c>
      <c r="D403" s="10">
        <f t="shared" si="37"/>
        <v>0</v>
      </c>
      <c r="E403" s="10">
        <f t="shared" si="38"/>
        <v>0</v>
      </c>
      <c r="F403" s="10">
        <f t="shared" si="39"/>
        <v>0</v>
      </c>
      <c r="G403" s="10">
        <f t="shared" si="40"/>
        <v>0</v>
      </c>
      <c r="H403" s="24">
        <f t="shared" si="41"/>
        <v>0</v>
      </c>
    </row>
    <row r="404" spans="1:8" x14ac:dyDescent="0.25">
      <c r="A404">
        <v>33</v>
      </c>
      <c r="B404">
        <v>390</v>
      </c>
      <c r="C404" t="b">
        <f t="shared" si="36"/>
        <v>0</v>
      </c>
      <c r="D404" s="10">
        <f t="shared" si="37"/>
        <v>0</v>
      </c>
      <c r="E404" s="10">
        <f t="shared" si="38"/>
        <v>0</v>
      </c>
      <c r="F404" s="10">
        <f t="shared" si="39"/>
        <v>0</v>
      </c>
      <c r="G404" s="10">
        <f t="shared" si="40"/>
        <v>0</v>
      </c>
      <c r="H404" s="24">
        <f t="shared" si="41"/>
        <v>0</v>
      </c>
    </row>
    <row r="405" spans="1:8" x14ac:dyDescent="0.25">
      <c r="A405">
        <v>33</v>
      </c>
      <c r="B405">
        <v>391</v>
      </c>
      <c r="C405" t="b">
        <f t="shared" si="36"/>
        <v>0</v>
      </c>
      <c r="D405" s="10">
        <f t="shared" si="37"/>
        <v>0</v>
      </c>
      <c r="E405" s="10">
        <f t="shared" si="38"/>
        <v>0</v>
      </c>
      <c r="F405" s="10">
        <f t="shared" si="39"/>
        <v>0</v>
      </c>
      <c r="G405" s="10">
        <f t="shared" si="40"/>
        <v>0</v>
      </c>
      <c r="H405" s="24">
        <f t="shared" si="41"/>
        <v>0</v>
      </c>
    </row>
    <row r="406" spans="1:8" x14ac:dyDescent="0.25">
      <c r="A406">
        <v>33</v>
      </c>
      <c r="B406">
        <v>392</v>
      </c>
      <c r="C406" t="b">
        <f t="shared" si="36"/>
        <v>0</v>
      </c>
      <c r="D406" s="10">
        <f t="shared" si="37"/>
        <v>0</v>
      </c>
      <c r="E406" s="10">
        <f t="shared" si="38"/>
        <v>0</v>
      </c>
      <c r="F406" s="10">
        <f t="shared" si="39"/>
        <v>0</v>
      </c>
      <c r="G406" s="10">
        <f t="shared" si="40"/>
        <v>0</v>
      </c>
      <c r="H406" s="24">
        <f t="shared" si="41"/>
        <v>0</v>
      </c>
    </row>
    <row r="407" spans="1:8" x14ac:dyDescent="0.25">
      <c r="A407">
        <v>33</v>
      </c>
      <c r="B407">
        <v>393</v>
      </c>
      <c r="C407" t="b">
        <f t="shared" si="36"/>
        <v>0</v>
      </c>
      <c r="D407" s="10">
        <f t="shared" si="37"/>
        <v>0</v>
      </c>
      <c r="E407" s="10">
        <f t="shared" si="38"/>
        <v>0</v>
      </c>
      <c r="F407" s="10">
        <f t="shared" si="39"/>
        <v>0</v>
      </c>
      <c r="G407" s="10">
        <f t="shared" si="40"/>
        <v>0</v>
      </c>
      <c r="H407" s="24">
        <f t="shared" si="41"/>
        <v>0</v>
      </c>
    </row>
    <row r="408" spans="1:8" x14ac:dyDescent="0.25">
      <c r="A408">
        <v>33</v>
      </c>
      <c r="B408">
        <v>394</v>
      </c>
      <c r="C408" t="b">
        <f t="shared" si="36"/>
        <v>0</v>
      </c>
      <c r="D408" s="10">
        <f t="shared" si="37"/>
        <v>0</v>
      </c>
      <c r="E408" s="10">
        <f t="shared" si="38"/>
        <v>0</v>
      </c>
      <c r="F408" s="10">
        <f t="shared" si="39"/>
        <v>0</v>
      </c>
      <c r="G408" s="10">
        <f t="shared" si="40"/>
        <v>0</v>
      </c>
      <c r="H408" s="24">
        <f t="shared" si="41"/>
        <v>0</v>
      </c>
    </row>
    <row r="409" spans="1:8" x14ac:dyDescent="0.25">
      <c r="A409">
        <v>33</v>
      </c>
      <c r="B409">
        <v>395</v>
      </c>
      <c r="C409" t="b">
        <f t="shared" si="36"/>
        <v>0</v>
      </c>
      <c r="D409" s="10">
        <f t="shared" si="37"/>
        <v>0</v>
      </c>
      <c r="E409" s="10">
        <f t="shared" si="38"/>
        <v>0</v>
      </c>
      <c r="F409" s="10">
        <f t="shared" si="39"/>
        <v>0</v>
      </c>
      <c r="G409" s="10">
        <f t="shared" si="40"/>
        <v>0</v>
      </c>
      <c r="H409" s="24">
        <f t="shared" si="41"/>
        <v>0</v>
      </c>
    </row>
    <row r="410" spans="1:8" x14ac:dyDescent="0.25">
      <c r="A410">
        <v>33</v>
      </c>
      <c r="B410">
        <v>396</v>
      </c>
      <c r="C410" t="b">
        <f t="shared" si="36"/>
        <v>0</v>
      </c>
      <c r="D410" s="10">
        <f t="shared" si="37"/>
        <v>0</v>
      </c>
      <c r="E410" s="10">
        <f t="shared" si="38"/>
        <v>0</v>
      </c>
      <c r="F410" s="10">
        <f t="shared" si="39"/>
        <v>0</v>
      </c>
      <c r="G410" s="10">
        <f t="shared" si="40"/>
        <v>0</v>
      </c>
      <c r="H410" s="24">
        <f t="shared" si="41"/>
        <v>0</v>
      </c>
    </row>
    <row r="411" spans="1:8" x14ac:dyDescent="0.25">
      <c r="A411">
        <v>34</v>
      </c>
      <c r="B411">
        <v>397</v>
      </c>
      <c r="C411" t="b">
        <f t="shared" si="36"/>
        <v>1</v>
      </c>
      <c r="D411" s="10">
        <f t="shared" si="37"/>
        <v>0</v>
      </c>
      <c r="E411" s="10">
        <f t="shared" si="38"/>
        <v>0</v>
      </c>
      <c r="F411" s="10">
        <f t="shared" si="39"/>
        <v>0</v>
      </c>
      <c r="G411" s="10">
        <f t="shared" si="40"/>
        <v>0</v>
      </c>
      <c r="H411" s="24">
        <f t="shared" si="41"/>
        <v>0</v>
      </c>
    </row>
    <row r="412" spans="1:8" x14ac:dyDescent="0.25">
      <c r="A412">
        <v>34</v>
      </c>
      <c r="B412">
        <v>398</v>
      </c>
      <c r="C412" t="b">
        <f t="shared" ref="C412:C475" si="42">IF((B412-1)/12=(A412-1),TRUE,FALSE)</f>
        <v>0</v>
      </c>
      <c r="D412" s="10">
        <f t="shared" si="37"/>
        <v>0</v>
      </c>
      <c r="E412" s="10">
        <f t="shared" si="38"/>
        <v>0</v>
      </c>
      <c r="F412" s="10">
        <f t="shared" si="39"/>
        <v>0</v>
      </c>
      <c r="G412" s="10">
        <f t="shared" si="40"/>
        <v>0</v>
      </c>
      <c r="H412" s="24">
        <f t="shared" si="41"/>
        <v>0</v>
      </c>
    </row>
    <row r="413" spans="1:8" x14ac:dyDescent="0.25">
      <c r="A413">
        <v>34</v>
      </c>
      <c r="B413">
        <v>399</v>
      </c>
      <c r="C413" t="b">
        <f t="shared" si="42"/>
        <v>0</v>
      </c>
      <c r="D413" s="10">
        <f t="shared" si="37"/>
        <v>0</v>
      </c>
      <c r="E413" s="10">
        <f t="shared" si="38"/>
        <v>0</v>
      </c>
      <c r="F413" s="10">
        <f t="shared" si="39"/>
        <v>0</v>
      </c>
      <c r="G413" s="10">
        <f t="shared" si="40"/>
        <v>0</v>
      </c>
      <c r="H413" s="24">
        <f t="shared" si="41"/>
        <v>0</v>
      </c>
    </row>
    <row r="414" spans="1:8" x14ac:dyDescent="0.25">
      <c r="A414">
        <v>34</v>
      </c>
      <c r="B414">
        <v>400</v>
      </c>
      <c r="C414" t="b">
        <f t="shared" si="42"/>
        <v>0</v>
      </c>
      <c r="D414" s="10">
        <f t="shared" si="37"/>
        <v>0</v>
      </c>
      <c r="E414" s="10">
        <f t="shared" si="38"/>
        <v>0</v>
      </c>
      <c r="F414" s="10">
        <f t="shared" si="39"/>
        <v>0</v>
      </c>
      <c r="G414" s="10">
        <f t="shared" si="40"/>
        <v>0</v>
      </c>
      <c r="H414" s="24">
        <f t="shared" si="41"/>
        <v>0</v>
      </c>
    </row>
    <row r="415" spans="1:8" x14ac:dyDescent="0.25">
      <c r="A415">
        <v>34</v>
      </c>
      <c r="B415">
        <v>401</v>
      </c>
      <c r="C415" t="b">
        <f t="shared" si="42"/>
        <v>0</v>
      </c>
      <c r="D415" s="10">
        <f t="shared" si="37"/>
        <v>0</v>
      </c>
      <c r="E415" s="10">
        <f t="shared" si="38"/>
        <v>0</v>
      </c>
      <c r="F415" s="10">
        <f t="shared" si="39"/>
        <v>0</v>
      </c>
      <c r="G415" s="10">
        <f t="shared" si="40"/>
        <v>0</v>
      </c>
      <c r="H415" s="24">
        <f t="shared" si="41"/>
        <v>0</v>
      </c>
    </row>
    <row r="416" spans="1:8" x14ac:dyDescent="0.25">
      <c r="A416">
        <v>34</v>
      </c>
      <c r="B416">
        <v>402</v>
      </c>
      <c r="C416" t="b">
        <f t="shared" si="42"/>
        <v>0</v>
      </c>
      <c r="D416" s="10">
        <f t="shared" si="37"/>
        <v>0</v>
      </c>
      <c r="E416" s="10">
        <f t="shared" si="38"/>
        <v>0</v>
      </c>
      <c r="F416" s="10">
        <f t="shared" si="39"/>
        <v>0</v>
      </c>
      <c r="G416" s="10">
        <f t="shared" si="40"/>
        <v>0</v>
      </c>
      <c r="H416" s="24">
        <f t="shared" si="41"/>
        <v>0</v>
      </c>
    </row>
    <row r="417" spans="1:8" x14ac:dyDescent="0.25">
      <c r="A417">
        <v>34</v>
      </c>
      <c r="B417">
        <v>403</v>
      </c>
      <c r="C417" t="b">
        <f t="shared" si="42"/>
        <v>0</v>
      </c>
      <c r="D417" s="10">
        <f t="shared" si="37"/>
        <v>0</v>
      </c>
      <c r="E417" s="10">
        <f t="shared" si="38"/>
        <v>0</v>
      </c>
      <c r="F417" s="10">
        <f t="shared" si="39"/>
        <v>0</v>
      </c>
      <c r="G417" s="10">
        <f t="shared" si="40"/>
        <v>0</v>
      </c>
      <c r="H417" s="24">
        <f t="shared" si="41"/>
        <v>0</v>
      </c>
    </row>
    <row r="418" spans="1:8" x14ac:dyDescent="0.25">
      <c r="A418">
        <v>34</v>
      </c>
      <c r="B418">
        <v>404</v>
      </c>
      <c r="C418" t="b">
        <f t="shared" si="42"/>
        <v>0</v>
      </c>
      <c r="D418" s="10">
        <f t="shared" si="37"/>
        <v>0</v>
      </c>
      <c r="E418" s="10">
        <f t="shared" si="38"/>
        <v>0</v>
      </c>
      <c r="F418" s="10">
        <f t="shared" si="39"/>
        <v>0</v>
      </c>
      <c r="G418" s="10">
        <f t="shared" si="40"/>
        <v>0</v>
      </c>
      <c r="H418" s="24">
        <f t="shared" si="41"/>
        <v>0</v>
      </c>
    </row>
    <row r="419" spans="1:8" x14ac:dyDescent="0.25">
      <c r="A419">
        <v>34</v>
      </c>
      <c r="B419">
        <v>405</v>
      </c>
      <c r="C419" t="b">
        <f t="shared" si="42"/>
        <v>0</v>
      </c>
      <c r="D419" s="10">
        <f t="shared" si="37"/>
        <v>0</v>
      </c>
      <c r="E419" s="10">
        <f t="shared" si="38"/>
        <v>0</v>
      </c>
      <c r="F419" s="10">
        <f t="shared" si="39"/>
        <v>0</v>
      </c>
      <c r="G419" s="10">
        <f t="shared" si="40"/>
        <v>0</v>
      </c>
      <c r="H419" s="24">
        <f t="shared" si="41"/>
        <v>0</v>
      </c>
    </row>
    <row r="420" spans="1:8" x14ac:dyDescent="0.25">
      <c r="A420">
        <v>34</v>
      </c>
      <c r="B420">
        <v>406</v>
      </c>
      <c r="C420" t="b">
        <f t="shared" si="42"/>
        <v>0</v>
      </c>
      <c r="D420" s="10">
        <f t="shared" si="37"/>
        <v>0</v>
      </c>
      <c r="E420" s="10">
        <f t="shared" si="38"/>
        <v>0</v>
      </c>
      <c r="F420" s="10">
        <f t="shared" si="39"/>
        <v>0</v>
      </c>
      <c r="G420" s="10">
        <f t="shared" si="40"/>
        <v>0</v>
      </c>
      <c r="H420" s="24">
        <f t="shared" si="41"/>
        <v>0</v>
      </c>
    </row>
    <row r="421" spans="1:8" x14ac:dyDescent="0.25">
      <c r="A421">
        <v>34</v>
      </c>
      <c r="B421">
        <v>407</v>
      </c>
      <c r="C421" t="b">
        <f t="shared" si="42"/>
        <v>0</v>
      </c>
      <c r="D421" s="10">
        <f t="shared" si="37"/>
        <v>0</v>
      </c>
      <c r="E421" s="10">
        <f t="shared" si="38"/>
        <v>0</v>
      </c>
      <c r="F421" s="10">
        <f t="shared" si="39"/>
        <v>0</v>
      </c>
      <c r="G421" s="10">
        <f t="shared" si="40"/>
        <v>0</v>
      </c>
      <c r="H421" s="24">
        <f t="shared" si="41"/>
        <v>0</v>
      </c>
    </row>
    <row r="422" spans="1:8" x14ac:dyDescent="0.25">
      <c r="A422">
        <v>34</v>
      </c>
      <c r="B422">
        <v>408</v>
      </c>
      <c r="C422" t="b">
        <f t="shared" si="42"/>
        <v>0</v>
      </c>
      <c r="D422" s="10">
        <f t="shared" si="37"/>
        <v>0</v>
      </c>
      <c r="E422" s="10">
        <f t="shared" si="38"/>
        <v>0</v>
      </c>
      <c r="F422" s="10">
        <f t="shared" si="39"/>
        <v>0</v>
      </c>
      <c r="G422" s="10">
        <f t="shared" si="40"/>
        <v>0</v>
      </c>
      <c r="H422" s="24">
        <f t="shared" si="41"/>
        <v>0</v>
      </c>
    </row>
    <row r="423" spans="1:8" x14ac:dyDescent="0.25">
      <c r="A423">
        <v>35</v>
      </c>
      <c r="B423">
        <v>409</v>
      </c>
      <c r="C423" t="b">
        <f t="shared" si="42"/>
        <v>1</v>
      </c>
      <c r="D423" s="10">
        <f t="shared" si="37"/>
        <v>0</v>
      </c>
      <c r="E423" s="10">
        <f t="shared" si="38"/>
        <v>0</v>
      </c>
      <c r="F423" s="10">
        <f t="shared" si="39"/>
        <v>0</v>
      </c>
      <c r="G423" s="10">
        <f t="shared" si="40"/>
        <v>0</v>
      </c>
      <c r="H423" s="24">
        <f t="shared" si="41"/>
        <v>0</v>
      </c>
    </row>
    <row r="424" spans="1:8" x14ac:dyDescent="0.25">
      <c r="A424">
        <v>35</v>
      </c>
      <c r="B424">
        <v>410</v>
      </c>
      <c r="C424" t="b">
        <f t="shared" si="42"/>
        <v>0</v>
      </c>
      <c r="D424" s="10">
        <f t="shared" si="37"/>
        <v>0</v>
      </c>
      <c r="E424" s="10">
        <f t="shared" si="38"/>
        <v>0</v>
      </c>
      <c r="F424" s="10">
        <f t="shared" si="39"/>
        <v>0</v>
      </c>
      <c r="G424" s="10">
        <f t="shared" si="40"/>
        <v>0</v>
      </c>
      <c r="H424" s="24">
        <f t="shared" si="41"/>
        <v>0</v>
      </c>
    </row>
    <row r="425" spans="1:8" x14ac:dyDescent="0.25">
      <c r="A425">
        <v>35</v>
      </c>
      <c r="B425">
        <v>411</v>
      </c>
      <c r="C425" t="b">
        <f t="shared" si="42"/>
        <v>0</v>
      </c>
      <c r="D425" s="10">
        <f t="shared" si="37"/>
        <v>0</v>
      </c>
      <c r="E425" s="10">
        <f t="shared" si="38"/>
        <v>0</v>
      </c>
      <c r="F425" s="10">
        <f t="shared" si="39"/>
        <v>0</v>
      </c>
      <c r="G425" s="10">
        <f t="shared" si="40"/>
        <v>0</v>
      </c>
      <c r="H425" s="24">
        <f t="shared" si="41"/>
        <v>0</v>
      </c>
    </row>
    <row r="426" spans="1:8" x14ac:dyDescent="0.25">
      <c r="A426">
        <v>35</v>
      </c>
      <c r="B426">
        <v>412</v>
      </c>
      <c r="C426" t="b">
        <f t="shared" si="42"/>
        <v>0</v>
      </c>
      <c r="D426" s="10">
        <f t="shared" si="37"/>
        <v>0</v>
      </c>
      <c r="E426" s="10">
        <f t="shared" si="38"/>
        <v>0</v>
      </c>
      <c r="F426" s="10">
        <f t="shared" si="39"/>
        <v>0</v>
      </c>
      <c r="G426" s="10">
        <f t="shared" si="40"/>
        <v>0</v>
      </c>
      <c r="H426" s="24">
        <f t="shared" si="41"/>
        <v>0</v>
      </c>
    </row>
    <row r="427" spans="1:8" x14ac:dyDescent="0.25">
      <c r="A427">
        <v>35</v>
      </c>
      <c r="B427">
        <v>413</v>
      </c>
      <c r="C427" t="b">
        <f t="shared" si="42"/>
        <v>0</v>
      </c>
      <c r="D427" s="10">
        <f t="shared" si="37"/>
        <v>0</v>
      </c>
      <c r="E427" s="10">
        <f t="shared" si="38"/>
        <v>0</v>
      </c>
      <c r="F427" s="10">
        <f t="shared" si="39"/>
        <v>0</v>
      </c>
      <c r="G427" s="10">
        <f t="shared" si="40"/>
        <v>0</v>
      </c>
      <c r="H427" s="24">
        <f t="shared" si="41"/>
        <v>0</v>
      </c>
    </row>
    <row r="428" spans="1:8" x14ac:dyDescent="0.25">
      <c r="A428">
        <v>35</v>
      </c>
      <c r="B428">
        <v>414</v>
      </c>
      <c r="C428" t="b">
        <f t="shared" si="42"/>
        <v>0</v>
      </c>
      <c r="D428" s="10">
        <f t="shared" si="37"/>
        <v>0</v>
      </c>
      <c r="E428" s="10">
        <f t="shared" si="38"/>
        <v>0</v>
      </c>
      <c r="F428" s="10">
        <f t="shared" si="39"/>
        <v>0</v>
      </c>
      <c r="G428" s="10">
        <f t="shared" si="40"/>
        <v>0</v>
      </c>
      <c r="H428" s="24">
        <f t="shared" si="41"/>
        <v>0</v>
      </c>
    </row>
    <row r="429" spans="1:8" x14ac:dyDescent="0.25">
      <c r="A429">
        <v>35</v>
      </c>
      <c r="B429">
        <v>415</v>
      </c>
      <c r="C429" t="b">
        <f t="shared" si="42"/>
        <v>0</v>
      </c>
      <c r="D429" s="10">
        <f t="shared" si="37"/>
        <v>0</v>
      </c>
      <c r="E429" s="10">
        <f t="shared" si="38"/>
        <v>0</v>
      </c>
      <c r="F429" s="10">
        <f t="shared" si="39"/>
        <v>0</v>
      </c>
      <c r="G429" s="10">
        <f t="shared" si="40"/>
        <v>0</v>
      </c>
      <c r="H429" s="24">
        <f t="shared" si="41"/>
        <v>0</v>
      </c>
    </row>
    <row r="430" spans="1:8" x14ac:dyDescent="0.25">
      <c r="A430">
        <v>35</v>
      </c>
      <c r="B430">
        <v>416</v>
      </c>
      <c r="C430" t="b">
        <f t="shared" si="42"/>
        <v>0</v>
      </c>
      <c r="D430" s="10">
        <f t="shared" si="37"/>
        <v>0</v>
      </c>
      <c r="E430" s="10">
        <f t="shared" si="38"/>
        <v>0</v>
      </c>
      <c r="F430" s="10">
        <f t="shared" si="39"/>
        <v>0</v>
      </c>
      <c r="G430" s="10">
        <f t="shared" si="40"/>
        <v>0</v>
      </c>
      <c r="H430" s="24">
        <f t="shared" si="41"/>
        <v>0</v>
      </c>
    </row>
    <row r="431" spans="1:8" x14ac:dyDescent="0.25">
      <c r="A431">
        <v>35</v>
      </c>
      <c r="B431">
        <v>417</v>
      </c>
      <c r="C431" t="b">
        <f t="shared" si="42"/>
        <v>0</v>
      </c>
      <c r="D431" s="10">
        <f t="shared" si="37"/>
        <v>0</v>
      </c>
      <c r="E431" s="10">
        <f t="shared" si="38"/>
        <v>0</v>
      </c>
      <c r="F431" s="10">
        <f t="shared" si="39"/>
        <v>0</v>
      </c>
      <c r="G431" s="10">
        <f t="shared" si="40"/>
        <v>0</v>
      </c>
      <c r="H431" s="24">
        <f t="shared" si="41"/>
        <v>0</v>
      </c>
    </row>
    <row r="432" spans="1:8" x14ac:dyDescent="0.25">
      <c r="A432">
        <v>35</v>
      </c>
      <c r="B432">
        <v>418</v>
      </c>
      <c r="C432" t="b">
        <f t="shared" si="42"/>
        <v>0</v>
      </c>
      <c r="D432" s="10">
        <f t="shared" si="37"/>
        <v>0</v>
      </c>
      <c r="E432" s="10">
        <f t="shared" si="38"/>
        <v>0</v>
      </c>
      <c r="F432" s="10">
        <f t="shared" si="39"/>
        <v>0</v>
      </c>
      <c r="G432" s="10">
        <f t="shared" si="40"/>
        <v>0</v>
      </c>
      <c r="H432" s="24">
        <f t="shared" si="41"/>
        <v>0</v>
      </c>
    </row>
    <row r="433" spans="1:8" x14ac:dyDescent="0.25">
      <c r="A433">
        <v>35</v>
      </c>
      <c r="B433">
        <v>419</v>
      </c>
      <c r="C433" t="b">
        <f t="shared" si="42"/>
        <v>0</v>
      </c>
      <c r="D433" s="10">
        <f t="shared" si="37"/>
        <v>0</v>
      </c>
      <c r="E433" s="10">
        <f t="shared" si="38"/>
        <v>0</v>
      </c>
      <c r="F433" s="10">
        <f t="shared" si="39"/>
        <v>0</v>
      </c>
      <c r="G433" s="10">
        <f t="shared" si="40"/>
        <v>0</v>
      </c>
      <c r="H433" s="24">
        <f t="shared" si="41"/>
        <v>0</v>
      </c>
    </row>
    <row r="434" spans="1:8" x14ac:dyDescent="0.25">
      <c r="A434">
        <v>35</v>
      </c>
      <c r="B434">
        <v>420</v>
      </c>
      <c r="C434" t="b">
        <f t="shared" si="42"/>
        <v>0</v>
      </c>
      <c r="D434" s="10">
        <f t="shared" si="37"/>
        <v>0</v>
      </c>
      <c r="E434" s="10">
        <f t="shared" si="38"/>
        <v>0</v>
      </c>
      <c r="F434" s="10">
        <f t="shared" si="39"/>
        <v>0</v>
      </c>
      <c r="G434" s="10">
        <f t="shared" si="40"/>
        <v>0</v>
      </c>
      <c r="H434" s="24">
        <f t="shared" si="41"/>
        <v>0</v>
      </c>
    </row>
    <row r="435" spans="1:8" x14ac:dyDescent="0.25">
      <c r="A435">
        <v>36</v>
      </c>
      <c r="B435">
        <v>421</v>
      </c>
      <c r="C435" t="b">
        <f t="shared" si="42"/>
        <v>1</v>
      </c>
      <c r="D435" s="10">
        <f t="shared" si="37"/>
        <v>0</v>
      </c>
      <c r="E435" s="10">
        <f t="shared" si="38"/>
        <v>0</v>
      </c>
      <c r="F435" s="10">
        <f t="shared" si="39"/>
        <v>0</v>
      </c>
      <c r="G435" s="10">
        <f t="shared" si="40"/>
        <v>0</v>
      </c>
      <c r="H435" s="24">
        <f t="shared" si="41"/>
        <v>0</v>
      </c>
    </row>
    <row r="436" spans="1:8" x14ac:dyDescent="0.25">
      <c r="A436">
        <v>36</v>
      </c>
      <c r="B436">
        <v>422</v>
      </c>
      <c r="C436" t="b">
        <f t="shared" si="42"/>
        <v>0</v>
      </c>
      <c r="D436" s="10">
        <f t="shared" si="37"/>
        <v>0</v>
      </c>
      <c r="E436" s="10">
        <f t="shared" si="38"/>
        <v>0</v>
      </c>
      <c r="F436" s="10">
        <f t="shared" si="39"/>
        <v>0</v>
      </c>
      <c r="G436" s="10">
        <f t="shared" si="40"/>
        <v>0</v>
      </c>
      <c r="H436" s="24">
        <f t="shared" si="41"/>
        <v>0</v>
      </c>
    </row>
    <row r="437" spans="1:8" x14ac:dyDescent="0.25">
      <c r="A437">
        <v>36</v>
      </c>
      <c r="B437">
        <v>423</v>
      </c>
      <c r="C437" t="b">
        <f t="shared" si="42"/>
        <v>0</v>
      </c>
      <c r="D437" s="10">
        <f t="shared" si="37"/>
        <v>0</v>
      </c>
      <c r="E437" s="10">
        <f t="shared" si="38"/>
        <v>0</v>
      </c>
      <c r="F437" s="10">
        <f t="shared" si="39"/>
        <v>0</v>
      </c>
      <c r="G437" s="10">
        <f t="shared" si="40"/>
        <v>0</v>
      </c>
      <c r="H437" s="24">
        <f t="shared" si="41"/>
        <v>0</v>
      </c>
    </row>
    <row r="438" spans="1:8" x14ac:dyDescent="0.25">
      <c r="A438">
        <v>36</v>
      </c>
      <c r="B438">
        <v>424</v>
      </c>
      <c r="C438" t="b">
        <f t="shared" si="42"/>
        <v>0</v>
      </c>
      <c r="D438" s="10">
        <f t="shared" si="37"/>
        <v>0</v>
      </c>
      <c r="E438" s="10">
        <f t="shared" si="38"/>
        <v>0</v>
      </c>
      <c r="F438" s="10">
        <f t="shared" si="39"/>
        <v>0</v>
      </c>
      <c r="G438" s="10">
        <f t="shared" si="40"/>
        <v>0</v>
      </c>
      <c r="H438" s="24">
        <f t="shared" si="41"/>
        <v>0</v>
      </c>
    </row>
    <row r="439" spans="1:8" x14ac:dyDescent="0.25">
      <c r="A439">
        <v>36</v>
      </c>
      <c r="B439">
        <v>425</v>
      </c>
      <c r="C439" t="b">
        <f t="shared" si="42"/>
        <v>0</v>
      </c>
      <c r="D439" s="10">
        <f t="shared" si="37"/>
        <v>0</v>
      </c>
      <c r="E439" s="10">
        <f t="shared" si="38"/>
        <v>0</v>
      </c>
      <c r="F439" s="10">
        <f t="shared" si="39"/>
        <v>0</v>
      </c>
      <c r="G439" s="10">
        <f t="shared" si="40"/>
        <v>0</v>
      </c>
      <c r="H439" s="24">
        <f t="shared" si="41"/>
        <v>0</v>
      </c>
    </row>
    <row r="440" spans="1:8" x14ac:dyDescent="0.25">
      <c r="A440">
        <v>36</v>
      </c>
      <c r="B440">
        <v>426</v>
      </c>
      <c r="C440" t="b">
        <f t="shared" si="42"/>
        <v>0</v>
      </c>
      <c r="D440" s="10">
        <f t="shared" si="37"/>
        <v>0</v>
      </c>
      <c r="E440" s="10">
        <f t="shared" si="38"/>
        <v>0</v>
      </c>
      <c r="F440" s="10">
        <f t="shared" si="39"/>
        <v>0</v>
      </c>
      <c r="G440" s="10">
        <f t="shared" si="40"/>
        <v>0</v>
      </c>
      <c r="H440" s="24">
        <f t="shared" si="41"/>
        <v>0</v>
      </c>
    </row>
    <row r="441" spans="1:8" x14ac:dyDescent="0.25">
      <c r="A441">
        <v>36</v>
      </c>
      <c r="B441">
        <v>427</v>
      </c>
      <c r="C441" t="b">
        <f t="shared" si="42"/>
        <v>0</v>
      </c>
      <c r="D441" s="10">
        <f t="shared" si="37"/>
        <v>0</v>
      </c>
      <c r="E441" s="10">
        <f t="shared" si="38"/>
        <v>0</v>
      </c>
      <c r="F441" s="10">
        <f t="shared" si="39"/>
        <v>0</v>
      </c>
      <c r="G441" s="10">
        <f t="shared" si="40"/>
        <v>0</v>
      </c>
      <c r="H441" s="24">
        <f t="shared" si="41"/>
        <v>0</v>
      </c>
    </row>
    <row r="442" spans="1:8" x14ac:dyDescent="0.25">
      <c r="A442">
        <v>36</v>
      </c>
      <c r="B442">
        <v>428</v>
      </c>
      <c r="C442" t="b">
        <f t="shared" si="42"/>
        <v>0</v>
      </c>
      <c r="D442" s="10">
        <f t="shared" si="37"/>
        <v>0</v>
      </c>
      <c r="E442" s="10">
        <f t="shared" si="38"/>
        <v>0</v>
      </c>
      <c r="F442" s="10">
        <f t="shared" si="39"/>
        <v>0</v>
      </c>
      <c r="G442" s="10">
        <f t="shared" si="40"/>
        <v>0</v>
      </c>
      <c r="H442" s="24">
        <f t="shared" si="41"/>
        <v>0</v>
      </c>
    </row>
    <row r="443" spans="1:8" x14ac:dyDescent="0.25">
      <c r="A443">
        <v>36</v>
      </c>
      <c r="B443">
        <v>429</v>
      </c>
      <c r="C443" t="b">
        <f t="shared" si="42"/>
        <v>0</v>
      </c>
      <c r="D443" s="10">
        <f t="shared" si="37"/>
        <v>0</v>
      </c>
      <c r="E443" s="10">
        <f t="shared" si="38"/>
        <v>0</v>
      </c>
      <c r="F443" s="10">
        <f t="shared" si="39"/>
        <v>0</v>
      </c>
      <c r="G443" s="10">
        <f t="shared" si="40"/>
        <v>0</v>
      </c>
      <c r="H443" s="24">
        <f t="shared" si="41"/>
        <v>0</v>
      </c>
    </row>
    <row r="444" spans="1:8" x14ac:dyDescent="0.25">
      <c r="A444">
        <v>36</v>
      </c>
      <c r="B444">
        <v>430</v>
      </c>
      <c r="C444" t="b">
        <f t="shared" si="42"/>
        <v>0</v>
      </c>
      <c r="D444" s="10">
        <f t="shared" si="37"/>
        <v>0</v>
      </c>
      <c r="E444" s="10">
        <f t="shared" si="38"/>
        <v>0</v>
      </c>
      <c r="F444" s="10">
        <f t="shared" si="39"/>
        <v>0</v>
      </c>
      <c r="G444" s="10">
        <f t="shared" si="40"/>
        <v>0</v>
      </c>
      <c r="H444" s="24">
        <f t="shared" si="41"/>
        <v>0</v>
      </c>
    </row>
    <row r="445" spans="1:8" x14ac:dyDescent="0.25">
      <c r="A445">
        <v>36</v>
      </c>
      <c r="B445">
        <v>431</v>
      </c>
      <c r="C445" t="b">
        <f t="shared" si="42"/>
        <v>0</v>
      </c>
      <c r="D445" s="10">
        <f t="shared" si="37"/>
        <v>0</v>
      </c>
      <c r="E445" s="10">
        <f t="shared" si="38"/>
        <v>0</v>
      </c>
      <c r="F445" s="10">
        <f t="shared" si="39"/>
        <v>0</v>
      </c>
      <c r="G445" s="10">
        <f t="shared" si="40"/>
        <v>0</v>
      </c>
      <c r="H445" s="24">
        <f t="shared" si="41"/>
        <v>0</v>
      </c>
    </row>
    <row r="446" spans="1:8" x14ac:dyDescent="0.25">
      <c r="A446">
        <v>36</v>
      </c>
      <c r="B446">
        <v>432</v>
      </c>
      <c r="C446" t="b">
        <f t="shared" si="42"/>
        <v>0</v>
      </c>
      <c r="D446" s="10">
        <f t="shared" si="37"/>
        <v>0</v>
      </c>
      <c r="E446" s="10">
        <f t="shared" si="38"/>
        <v>0</v>
      </c>
      <c r="F446" s="10">
        <f t="shared" si="39"/>
        <v>0</v>
      </c>
      <c r="G446" s="10">
        <f t="shared" si="40"/>
        <v>0</v>
      </c>
      <c r="H446" s="24">
        <f t="shared" si="41"/>
        <v>0</v>
      </c>
    </row>
    <row r="447" spans="1:8" x14ac:dyDescent="0.25">
      <c r="A447">
        <v>37</v>
      </c>
      <c r="B447">
        <v>433</v>
      </c>
      <c r="C447" t="b">
        <f t="shared" si="42"/>
        <v>1</v>
      </c>
      <c r="D447" s="10">
        <f t="shared" si="37"/>
        <v>0</v>
      </c>
      <c r="E447" s="10">
        <f t="shared" si="38"/>
        <v>0</v>
      </c>
      <c r="F447" s="10">
        <f t="shared" si="39"/>
        <v>0</v>
      </c>
      <c r="G447" s="10">
        <f t="shared" si="40"/>
        <v>0</v>
      </c>
      <c r="H447" s="24">
        <f t="shared" si="41"/>
        <v>0</v>
      </c>
    </row>
    <row r="448" spans="1:8" x14ac:dyDescent="0.25">
      <c r="A448">
        <v>37</v>
      </c>
      <c r="B448">
        <v>434</v>
      </c>
      <c r="C448" t="b">
        <f t="shared" si="42"/>
        <v>0</v>
      </c>
      <c r="D448" s="10">
        <f t="shared" si="37"/>
        <v>0</v>
      </c>
      <c r="E448" s="10">
        <f t="shared" si="38"/>
        <v>0</v>
      </c>
      <c r="F448" s="10">
        <f t="shared" si="39"/>
        <v>0</v>
      </c>
      <c r="G448" s="10">
        <f t="shared" si="40"/>
        <v>0</v>
      </c>
      <c r="H448" s="24">
        <f t="shared" si="41"/>
        <v>0</v>
      </c>
    </row>
    <row r="449" spans="1:8" x14ac:dyDescent="0.25">
      <c r="A449">
        <v>37</v>
      </c>
      <c r="B449">
        <v>435</v>
      </c>
      <c r="C449" t="b">
        <f t="shared" si="42"/>
        <v>0</v>
      </c>
      <c r="D449" s="10">
        <f t="shared" si="37"/>
        <v>0</v>
      </c>
      <c r="E449" s="10">
        <f t="shared" si="38"/>
        <v>0</v>
      </c>
      <c r="F449" s="10">
        <f t="shared" si="39"/>
        <v>0</v>
      </c>
      <c r="G449" s="10">
        <f t="shared" si="40"/>
        <v>0</v>
      </c>
      <c r="H449" s="24">
        <f t="shared" si="41"/>
        <v>0</v>
      </c>
    </row>
    <row r="450" spans="1:8" x14ac:dyDescent="0.25">
      <c r="A450">
        <v>37</v>
      </c>
      <c r="B450">
        <v>436</v>
      </c>
      <c r="C450" t="b">
        <f t="shared" si="42"/>
        <v>0</v>
      </c>
      <c r="D450" s="10">
        <f t="shared" si="37"/>
        <v>0</v>
      </c>
      <c r="E450" s="10">
        <f t="shared" si="38"/>
        <v>0</v>
      </c>
      <c r="F450" s="10">
        <f t="shared" si="39"/>
        <v>0</v>
      </c>
      <c r="G450" s="10">
        <f t="shared" si="40"/>
        <v>0</v>
      </c>
      <c r="H450" s="24">
        <f t="shared" si="41"/>
        <v>0</v>
      </c>
    </row>
    <row r="451" spans="1:8" x14ac:dyDescent="0.25">
      <c r="A451">
        <v>37</v>
      </c>
      <c r="B451">
        <v>437</v>
      </c>
      <c r="C451" t="b">
        <f t="shared" si="42"/>
        <v>0</v>
      </c>
      <c r="D451" s="10">
        <f t="shared" si="37"/>
        <v>0</v>
      </c>
      <c r="E451" s="10">
        <f t="shared" si="38"/>
        <v>0</v>
      </c>
      <c r="F451" s="10">
        <f t="shared" si="39"/>
        <v>0</v>
      </c>
      <c r="G451" s="10">
        <f t="shared" si="40"/>
        <v>0</v>
      </c>
      <c r="H451" s="24">
        <f t="shared" si="41"/>
        <v>0</v>
      </c>
    </row>
    <row r="452" spans="1:8" x14ac:dyDescent="0.25">
      <c r="A452">
        <v>37</v>
      </c>
      <c r="B452">
        <v>438</v>
      </c>
      <c r="C452" t="b">
        <f t="shared" si="42"/>
        <v>0</v>
      </c>
      <c r="D452" s="10">
        <f t="shared" si="37"/>
        <v>0</v>
      </c>
      <c r="E452" s="10">
        <f t="shared" si="38"/>
        <v>0</v>
      </c>
      <c r="F452" s="10">
        <f t="shared" si="39"/>
        <v>0</v>
      </c>
      <c r="G452" s="10">
        <f t="shared" si="40"/>
        <v>0</v>
      </c>
      <c r="H452" s="24">
        <f t="shared" si="41"/>
        <v>0</v>
      </c>
    </row>
    <row r="453" spans="1:8" x14ac:dyDescent="0.25">
      <c r="A453">
        <v>37</v>
      </c>
      <c r="B453">
        <v>439</v>
      </c>
      <c r="C453" t="b">
        <f t="shared" si="42"/>
        <v>0</v>
      </c>
      <c r="D453" s="10">
        <f t="shared" si="37"/>
        <v>0</v>
      </c>
      <c r="E453" s="10">
        <f t="shared" si="38"/>
        <v>0</v>
      </c>
      <c r="F453" s="10">
        <f t="shared" si="39"/>
        <v>0</v>
      </c>
      <c r="G453" s="10">
        <f t="shared" si="40"/>
        <v>0</v>
      </c>
      <c r="H453" s="24">
        <f t="shared" si="41"/>
        <v>0</v>
      </c>
    </row>
    <row r="454" spans="1:8" x14ac:dyDescent="0.25">
      <c r="A454">
        <v>37</v>
      </c>
      <c r="B454">
        <v>440</v>
      </c>
      <c r="C454" t="b">
        <f t="shared" si="42"/>
        <v>0</v>
      </c>
      <c r="D454" s="10">
        <f t="shared" si="37"/>
        <v>0</v>
      </c>
      <c r="E454" s="10">
        <f t="shared" si="38"/>
        <v>0</v>
      </c>
      <c r="F454" s="10">
        <f t="shared" si="39"/>
        <v>0</v>
      </c>
      <c r="G454" s="10">
        <f t="shared" si="40"/>
        <v>0</v>
      </c>
      <c r="H454" s="24">
        <f t="shared" si="41"/>
        <v>0</v>
      </c>
    </row>
    <row r="455" spans="1:8" x14ac:dyDescent="0.25">
      <c r="A455">
        <v>37</v>
      </c>
      <c r="B455">
        <v>441</v>
      </c>
      <c r="C455" t="b">
        <f t="shared" si="42"/>
        <v>0</v>
      </c>
      <c r="D455" s="10">
        <f t="shared" si="37"/>
        <v>0</v>
      </c>
      <c r="E455" s="10">
        <f t="shared" si="38"/>
        <v>0</v>
      </c>
      <c r="F455" s="10">
        <f t="shared" si="39"/>
        <v>0</v>
      </c>
      <c r="G455" s="10">
        <f t="shared" si="40"/>
        <v>0</v>
      </c>
      <c r="H455" s="24">
        <f t="shared" si="41"/>
        <v>0</v>
      </c>
    </row>
    <row r="456" spans="1:8" x14ac:dyDescent="0.25">
      <c r="A456">
        <v>37</v>
      </c>
      <c r="B456">
        <v>442</v>
      </c>
      <c r="C456" t="b">
        <f t="shared" si="42"/>
        <v>0</v>
      </c>
      <c r="D456" s="10">
        <f t="shared" si="37"/>
        <v>0</v>
      </c>
      <c r="E456" s="10">
        <f t="shared" si="38"/>
        <v>0</v>
      </c>
      <c r="F456" s="10">
        <f t="shared" si="39"/>
        <v>0</v>
      </c>
      <c r="G456" s="10">
        <f t="shared" si="40"/>
        <v>0</v>
      </c>
      <c r="H456" s="24">
        <f t="shared" si="41"/>
        <v>0</v>
      </c>
    </row>
    <row r="457" spans="1:8" x14ac:dyDescent="0.25">
      <c r="A457">
        <v>37</v>
      </c>
      <c r="B457">
        <v>443</v>
      </c>
      <c r="C457" t="b">
        <f t="shared" si="42"/>
        <v>0</v>
      </c>
      <c r="D457" s="10">
        <f t="shared" si="37"/>
        <v>0</v>
      </c>
      <c r="E457" s="10">
        <f t="shared" si="38"/>
        <v>0</v>
      </c>
      <c r="F457" s="10">
        <f t="shared" si="39"/>
        <v>0</v>
      </c>
      <c r="G457" s="10">
        <f t="shared" si="40"/>
        <v>0</v>
      </c>
      <c r="H457" s="24">
        <f t="shared" si="41"/>
        <v>0</v>
      </c>
    </row>
    <row r="458" spans="1:8" x14ac:dyDescent="0.25">
      <c r="A458">
        <v>37</v>
      </c>
      <c r="B458">
        <v>444</v>
      </c>
      <c r="C458" t="b">
        <f t="shared" si="42"/>
        <v>0</v>
      </c>
      <c r="D458" s="10">
        <f t="shared" si="37"/>
        <v>0</v>
      </c>
      <c r="E458" s="10">
        <f t="shared" si="38"/>
        <v>0</v>
      </c>
      <c r="F458" s="10">
        <f t="shared" si="39"/>
        <v>0</v>
      </c>
      <c r="G458" s="10">
        <f t="shared" si="40"/>
        <v>0</v>
      </c>
      <c r="H458" s="24">
        <f t="shared" si="41"/>
        <v>0</v>
      </c>
    </row>
    <row r="459" spans="1:8" x14ac:dyDescent="0.25">
      <c r="A459">
        <v>38</v>
      </c>
      <c r="B459">
        <v>445</v>
      </c>
      <c r="C459" t="b">
        <f t="shared" si="42"/>
        <v>1</v>
      </c>
      <c r="D459" s="10">
        <f t="shared" si="37"/>
        <v>0</v>
      </c>
      <c r="E459" s="10">
        <f t="shared" si="38"/>
        <v>0</v>
      </c>
      <c r="F459" s="10">
        <f t="shared" si="39"/>
        <v>0</v>
      </c>
      <c r="G459" s="10">
        <f t="shared" si="40"/>
        <v>0</v>
      </c>
      <c r="H459" s="24">
        <f t="shared" si="41"/>
        <v>0</v>
      </c>
    </row>
    <row r="460" spans="1:8" x14ac:dyDescent="0.25">
      <c r="A460">
        <v>38</v>
      </c>
      <c r="B460">
        <v>446</v>
      </c>
      <c r="C460" t="b">
        <f t="shared" si="42"/>
        <v>0</v>
      </c>
      <c r="D460" s="10">
        <f t="shared" si="37"/>
        <v>0</v>
      </c>
      <c r="E460" s="10">
        <f t="shared" si="38"/>
        <v>0</v>
      </c>
      <c r="F460" s="10">
        <f t="shared" si="39"/>
        <v>0</v>
      </c>
      <c r="G460" s="10">
        <f t="shared" si="40"/>
        <v>0</v>
      </c>
      <c r="H460" s="24">
        <f t="shared" si="41"/>
        <v>0</v>
      </c>
    </row>
    <row r="461" spans="1:8" x14ac:dyDescent="0.25">
      <c r="A461">
        <v>38</v>
      </c>
      <c r="B461">
        <v>447</v>
      </c>
      <c r="C461" t="b">
        <f t="shared" si="42"/>
        <v>0</v>
      </c>
      <c r="D461" s="10">
        <f t="shared" si="37"/>
        <v>0</v>
      </c>
      <c r="E461" s="10">
        <f t="shared" si="38"/>
        <v>0</v>
      </c>
      <c r="F461" s="10">
        <f t="shared" si="39"/>
        <v>0</v>
      </c>
      <c r="G461" s="10">
        <f t="shared" si="40"/>
        <v>0</v>
      </c>
      <c r="H461" s="24">
        <f t="shared" si="41"/>
        <v>0</v>
      </c>
    </row>
    <row r="462" spans="1:8" x14ac:dyDescent="0.25">
      <c r="A462">
        <v>38</v>
      </c>
      <c r="B462">
        <v>448</v>
      </c>
      <c r="C462" t="b">
        <f t="shared" si="42"/>
        <v>0</v>
      </c>
      <c r="D462" s="10">
        <f t="shared" si="37"/>
        <v>0</v>
      </c>
      <c r="E462" s="10">
        <f t="shared" si="38"/>
        <v>0</v>
      </c>
      <c r="F462" s="10">
        <f t="shared" si="39"/>
        <v>0</v>
      </c>
      <c r="G462" s="10">
        <f t="shared" si="40"/>
        <v>0</v>
      </c>
      <c r="H462" s="24">
        <f t="shared" si="41"/>
        <v>0</v>
      </c>
    </row>
    <row r="463" spans="1:8" x14ac:dyDescent="0.25">
      <c r="A463">
        <v>38</v>
      </c>
      <c r="B463">
        <v>449</v>
      </c>
      <c r="C463" t="b">
        <f t="shared" si="42"/>
        <v>0</v>
      </c>
      <c r="D463" s="10">
        <f t="shared" si="37"/>
        <v>0</v>
      </c>
      <c r="E463" s="10">
        <f t="shared" si="38"/>
        <v>0</v>
      </c>
      <c r="F463" s="10">
        <f t="shared" si="39"/>
        <v>0</v>
      </c>
      <c r="G463" s="10">
        <f t="shared" si="40"/>
        <v>0</v>
      </c>
      <c r="H463" s="24">
        <f t="shared" si="41"/>
        <v>0</v>
      </c>
    </row>
    <row r="464" spans="1:8" x14ac:dyDescent="0.25">
      <c r="A464">
        <v>38</v>
      </c>
      <c r="B464">
        <v>450</v>
      </c>
      <c r="C464" t="b">
        <f t="shared" si="42"/>
        <v>0</v>
      </c>
      <c r="D464" s="10">
        <f t="shared" ref="D464:D527" si="43">IF(AND(A464&gt;=$C$6,A464&lt;=$D$6)=TRUE,$B$6,0)</f>
        <v>0</v>
      </c>
      <c r="E464" s="10">
        <f t="shared" ref="E464:E527" si="44">IF(AND(C464=TRUE,A464&gt;=$C$7,A464&lt;=$D$7),$B$7,0)</f>
        <v>0</v>
      </c>
      <c r="F464" s="10">
        <f t="shared" ref="F464:F527" si="45">IF(AND(A464&gt;=$C$8,A464&lt;=$D$8),$B$8,0)</f>
        <v>0</v>
      </c>
      <c r="G464" s="10">
        <f t="shared" ref="G464:G527" si="46">IF(AND(C464=TRUE,A464&gt;=$C$9,A464&lt;=$D$9),$B$9,0)</f>
        <v>0</v>
      </c>
      <c r="H464" s="24">
        <f t="shared" ref="H464:H527" si="47">D464+E464-F464-G464</f>
        <v>0</v>
      </c>
    </row>
    <row r="465" spans="1:8" x14ac:dyDescent="0.25">
      <c r="A465">
        <v>38</v>
      </c>
      <c r="B465">
        <v>451</v>
      </c>
      <c r="C465" t="b">
        <f t="shared" si="42"/>
        <v>0</v>
      </c>
      <c r="D465" s="10">
        <f t="shared" si="43"/>
        <v>0</v>
      </c>
      <c r="E465" s="10">
        <f t="shared" si="44"/>
        <v>0</v>
      </c>
      <c r="F465" s="10">
        <f t="shared" si="45"/>
        <v>0</v>
      </c>
      <c r="G465" s="10">
        <f t="shared" si="46"/>
        <v>0</v>
      </c>
      <c r="H465" s="24">
        <f t="shared" si="47"/>
        <v>0</v>
      </c>
    </row>
    <row r="466" spans="1:8" x14ac:dyDescent="0.25">
      <c r="A466">
        <v>38</v>
      </c>
      <c r="B466">
        <v>452</v>
      </c>
      <c r="C466" t="b">
        <f t="shared" si="42"/>
        <v>0</v>
      </c>
      <c r="D466" s="10">
        <f t="shared" si="43"/>
        <v>0</v>
      </c>
      <c r="E466" s="10">
        <f t="shared" si="44"/>
        <v>0</v>
      </c>
      <c r="F466" s="10">
        <f t="shared" si="45"/>
        <v>0</v>
      </c>
      <c r="G466" s="10">
        <f t="shared" si="46"/>
        <v>0</v>
      </c>
      <c r="H466" s="24">
        <f t="shared" si="47"/>
        <v>0</v>
      </c>
    </row>
    <row r="467" spans="1:8" x14ac:dyDescent="0.25">
      <c r="A467">
        <v>38</v>
      </c>
      <c r="B467">
        <v>453</v>
      </c>
      <c r="C467" t="b">
        <f t="shared" si="42"/>
        <v>0</v>
      </c>
      <c r="D467" s="10">
        <f t="shared" si="43"/>
        <v>0</v>
      </c>
      <c r="E467" s="10">
        <f t="shared" si="44"/>
        <v>0</v>
      </c>
      <c r="F467" s="10">
        <f t="shared" si="45"/>
        <v>0</v>
      </c>
      <c r="G467" s="10">
        <f t="shared" si="46"/>
        <v>0</v>
      </c>
      <c r="H467" s="24">
        <f t="shared" si="47"/>
        <v>0</v>
      </c>
    </row>
    <row r="468" spans="1:8" x14ac:dyDescent="0.25">
      <c r="A468">
        <v>38</v>
      </c>
      <c r="B468">
        <v>454</v>
      </c>
      <c r="C468" t="b">
        <f t="shared" si="42"/>
        <v>0</v>
      </c>
      <c r="D468" s="10">
        <f t="shared" si="43"/>
        <v>0</v>
      </c>
      <c r="E468" s="10">
        <f t="shared" si="44"/>
        <v>0</v>
      </c>
      <c r="F468" s="10">
        <f t="shared" si="45"/>
        <v>0</v>
      </c>
      <c r="G468" s="10">
        <f t="shared" si="46"/>
        <v>0</v>
      </c>
      <c r="H468" s="24">
        <f t="shared" si="47"/>
        <v>0</v>
      </c>
    </row>
    <row r="469" spans="1:8" x14ac:dyDescent="0.25">
      <c r="A469">
        <v>38</v>
      </c>
      <c r="B469">
        <v>455</v>
      </c>
      <c r="C469" t="b">
        <f t="shared" si="42"/>
        <v>0</v>
      </c>
      <c r="D469" s="10">
        <f t="shared" si="43"/>
        <v>0</v>
      </c>
      <c r="E469" s="10">
        <f t="shared" si="44"/>
        <v>0</v>
      </c>
      <c r="F469" s="10">
        <f t="shared" si="45"/>
        <v>0</v>
      </c>
      <c r="G469" s="10">
        <f t="shared" si="46"/>
        <v>0</v>
      </c>
      <c r="H469" s="24">
        <f t="shared" si="47"/>
        <v>0</v>
      </c>
    </row>
    <row r="470" spans="1:8" x14ac:dyDescent="0.25">
      <c r="A470">
        <v>38</v>
      </c>
      <c r="B470">
        <v>456</v>
      </c>
      <c r="C470" t="b">
        <f t="shared" si="42"/>
        <v>0</v>
      </c>
      <c r="D470" s="10">
        <f t="shared" si="43"/>
        <v>0</v>
      </c>
      <c r="E470" s="10">
        <f t="shared" si="44"/>
        <v>0</v>
      </c>
      <c r="F470" s="10">
        <f t="shared" si="45"/>
        <v>0</v>
      </c>
      <c r="G470" s="10">
        <f t="shared" si="46"/>
        <v>0</v>
      </c>
      <c r="H470" s="24">
        <f t="shared" si="47"/>
        <v>0</v>
      </c>
    </row>
    <row r="471" spans="1:8" x14ac:dyDescent="0.25">
      <c r="A471">
        <v>39</v>
      </c>
      <c r="B471">
        <v>457</v>
      </c>
      <c r="C471" t="b">
        <f t="shared" si="42"/>
        <v>1</v>
      </c>
      <c r="D471" s="10">
        <f t="shared" si="43"/>
        <v>0</v>
      </c>
      <c r="E471" s="10">
        <f t="shared" si="44"/>
        <v>0</v>
      </c>
      <c r="F471" s="10">
        <f t="shared" si="45"/>
        <v>0</v>
      </c>
      <c r="G471" s="10">
        <f t="shared" si="46"/>
        <v>0</v>
      </c>
      <c r="H471" s="24">
        <f t="shared" si="47"/>
        <v>0</v>
      </c>
    </row>
    <row r="472" spans="1:8" x14ac:dyDescent="0.25">
      <c r="A472">
        <v>39</v>
      </c>
      <c r="B472">
        <v>458</v>
      </c>
      <c r="C472" t="b">
        <f t="shared" si="42"/>
        <v>0</v>
      </c>
      <c r="D472" s="10">
        <f t="shared" si="43"/>
        <v>0</v>
      </c>
      <c r="E472" s="10">
        <f t="shared" si="44"/>
        <v>0</v>
      </c>
      <c r="F472" s="10">
        <f t="shared" si="45"/>
        <v>0</v>
      </c>
      <c r="G472" s="10">
        <f t="shared" si="46"/>
        <v>0</v>
      </c>
      <c r="H472" s="24">
        <f t="shared" si="47"/>
        <v>0</v>
      </c>
    </row>
    <row r="473" spans="1:8" x14ac:dyDescent="0.25">
      <c r="A473">
        <v>39</v>
      </c>
      <c r="B473">
        <v>459</v>
      </c>
      <c r="C473" t="b">
        <f t="shared" si="42"/>
        <v>0</v>
      </c>
      <c r="D473" s="10">
        <f t="shared" si="43"/>
        <v>0</v>
      </c>
      <c r="E473" s="10">
        <f t="shared" si="44"/>
        <v>0</v>
      </c>
      <c r="F473" s="10">
        <f t="shared" si="45"/>
        <v>0</v>
      </c>
      <c r="G473" s="10">
        <f t="shared" si="46"/>
        <v>0</v>
      </c>
      <c r="H473" s="24">
        <f t="shared" si="47"/>
        <v>0</v>
      </c>
    </row>
    <row r="474" spans="1:8" x14ac:dyDescent="0.25">
      <c r="A474">
        <v>39</v>
      </c>
      <c r="B474">
        <v>460</v>
      </c>
      <c r="C474" t="b">
        <f t="shared" si="42"/>
        <v>0</v>
      </c>
      <c r="D474" s="10">
        <f t="shared" si="43"/>
        <v>0</v>
      </c>
      <c r="E474" s="10">
        <f t="shared" si="44"/>
        <v>0</v>
      </c>
      <c r="F474" s="10">
        <f t="shared" si="45"/>
        <v>0</v>
      </c>
      <c r="G474" s="10">
        <f t="shared" si="46"/>
        <v>0</v>
      </c>
      <c r="H474" s="24">
        <f t="shared" si="47"/>
        <v>0</v>
      </c>
    </row>
    <row r="475" spans="1:8" x14ac:dyDescent="0.25">
      <c r="A475">
        <v>39</v>
      </c>
      <c r="B475">
        <v>461</v>
      </c>
      <c r="C475" t="b">
        <f t="shared" si="42"/>
        <v>0</v>
      </c>
      <c r="D475" s="10">
        <f t="shared" si="43"/>
        <v>0</v>
      </c>
      <c r="E475" s="10">
        <f t="shared" si="44"/>
        <v>0</v>
      </c>
      <c r="F475" s="10">
        <f t="shared" si="45"/>
        <v>0</v>
      </c>
      <c r="G475" s="10">
        <f t="shared" si="46"/>
        <v>0</v>
      </c>
      <c r="H475" s="24">
        <f t="shared" si="47"/>
        <v>0</v>
      </c>
    </row>
    <row r="476" spans="1:8" x14ac:dyDescent="0.25">
      <c r="A476">
        <v>39</v>
      </c>
      <c r="B476">
        <v>462</v>
      </c>
      <c r="C476" t="b">
        <f t="shared" ref="C476:C539" si="48">IF((B476-1)/12=(A476-1),TRUE,FALSE)</f>
        <v>0</v>
      </c>
      <c r="D476" s="10">
        <f t="shared" si="43"/>
        <v>0</v>
      </c>
      <c r="E476" s="10">
        <f t="shared" si="44"/>
        <v>0</v>
      </c>
      <c r="F476" s="10">
        <f t="shared" si="45"/>
        <v>0</v>
      </c>
      <c r="G476" s="10">
        <f t="shared" si="46"/>
        <v>0</v>
      </c>
      <c r="H476" s="24">
        <f t="shared" si="47"/>
        <v>0</v>
      </c>
    </row>
    <row r="477" spans="1:8" x14ac:dyDescent="0.25">
      <c r="A477">
        <v>39</v>
      </c>
      <c r="B477">
        <v>463</v>
      </c>
      <c r="C477" t="b">
        <f t="shared" si="48"/>
        <v>0</v>
      </c>
      <c r="D477" s="10">
        <f t="shared" si="43"/>
        <v>0</v>
      </c>
      <c r="E477" s="10">
        <f t="shared" si="44"/>
        <v>0</v>
      </c>
      <c r="F477" s="10">
        <f t="shared" si="45"/>
        <v>0</v>
      </c>
      <c r="G477" s="10">
        <f t="shared" si="46"/>
        <v>0</v>
      </c>
      <c r="H477" s="24">
        <f t="shared" si="47"/>
        <v>0</v>
      </c>
    </row>
    <row r="478" spans="1:8" x14ac:dyDescent="0.25">
      <c r="A478">
        <v>39</v>
      </c>
      <c r="B478">
        <v>464</v>
      </c>
      <c r="C478" t="b">
        <f t="shared" si="48"/>
        <v>0</v>
      </c>
      <c r="D478" s="10">
        <f t="shared" si="43"/>
        <v>0</v>
      </c>
      <c r="E478" s="10">
        <f t="shared" si="44"/>
        <v>0</v>
      </c>
      <c r="F478" s="10">
        <f t="shared" si="45"/>
        <v>0</v>
      </c>
      <c r="G478" s="10">
        <f t="shared" si="46"/>
        <v>0</v>
      </c>
      <c r="H478" s="24">
        <f t="shared" si="47"/>
        <v>0</v>
      </c>
    </row>
    <row r="479" spans="1:8" x14ac:dyDescent="0.25">
      <c r="A479">
        <v>39</v>
      </c>
      <c r="B479">
        <v>465</v>
      </c>
      <c r="C479" t="b">
        <f t="shared" si="48"/>
        <v>0</v>
      </c>
      <c r="D479" s="10">
        <f t="shared" si="43"/>
        <v>0</v>
      </c>
      <c r="E479" s="10">
        <f t="shared" si="44"/>
        <v>0</v>
      </c>
      <c r="F479" s="10">
        <f t="shared" si="45"/>
        <v>0</v>
      </c>
      <c r="G479" s="10">
        <f t="shared" si="46"/>
        <v>0</v>
      </c>
      <c r="H479" s="24">
        <f t="shared" si="47"/>
        <v>0</v>
      </c>
    </row>
    <row r="480" spans="1:8" x14ac:dyDescent="0.25">
      <c r="A480">
        <v>39</v>
      </c>
      <c r="B480">
        <v>466</v>
      </c>
      <c r="C480" t="b">
        <f t="shared" si="48"/>
        <v>0</v>
      </c>
      <c r="D480" s="10">
        <f t="shared" si="43"/>
        <v>0</v>
      </c>
      <c r="E480" s="10">
        <f t="shared" si="44"/>
        <v>0</v>
      </c>
      <c r="F480" s="10">
        <f t="shared" si="45"/>
        <v>0</v>
      </c>
      <c r="G480" s="10">
        <f t="shared" si="46"/>
        <v>0</v>
      </c>
      <c r="H480" s="24">
        <f t="shared" si="47"/>
        <v>0</v>
      </c>
    </row>
    <row r="481" spans="1:8" x14ac:dyDescent="0.25">
      <c r="A481">
        <v>39</v>
      </c>
      <c r="B481">
        <v>467</v>
      </c>
      <c r="C481" t="b">
        <f t="shared" si="48"/>
        <v>0</v>
      </c>
      <c r="D481" s="10">
        <f t="shared" si="43"/>
        <v>0</v>
      </c>
      <c r="E481" s="10">
        <f t="shared" si="44"/>
        <v>0</v>
      </c>
      <c r="F481" s="10">
        <f t="shared" si="45"/>
        <v>0</v>
      </c>
      <c r="G481" s="10">
        <f t="shared" si="46"/>
        <v>0</v>
      </c>
      <c r="H481" s="24">
        <f t="shared" si="47"/>
        <v>0</v>
      </c>
    </row>
    <row r="482" spans="1:8" x14ac:dyDescent="0.25">
      <c r="A482">
        <v>39</v>
      </c>
      <c r="B482">
        <v>468</v>
      </c>
      <c r="C482" t="b">
        <f t="shared" si="48"/>
        <v>0</v>
      </c>
      <c r="D482" s="10">
        <f t="shared" si="43"/>
        <v>0</v>
      </c>
      <c r="E482" s="10">
        <f t="shared" si="44"/>
        <v>0</v>
      </c>
      <c r="F482" s="10">
        <f t="shared" si="45"/>
        <v>0</v>
      </c>
      <c r="G482" s="10">
        <f t="shared" si="46"/>
        <v>0</v>
      </c>
      <c r="H482" s="24">
        <f t="shared" si="47"/>
        <v>0</v>
      </c>
    </row>
    <row r="483" spans="1:8" x14ac:dyDescent="0.25">
      <c r="A483">
        <v>40</v>
      </c>
      <c r="B483">
        <v>469</v>
      </c>
      <c r="C483" t="b">
        <f t="shared" si="48"/>
        <v>1</v>
      </c>
      <c r="D483" s="10">
        <f t="shared" si="43"/>
        <v>0</v>
      </c>
      <c r="E483" s="10">
        <f t="shared" si="44"/>
        <v>0</v>
      </c>
      <c r="F483" s="10">
        <f t="shared" si="45"/>
        <v>0</v>
      </c>
      <c r="G483" s="10">
        <f t="shared" si="46"/>
        <v>0</v>
      </c>
      <c r="H483" s="24">
        <f t="shared" si="47"/>
        <v>0</v>
      </c>
    </row>
    <row r="484" spans="1:8" x14ac:dyDescent="0.25">
      <c r="A484">
        <v>40</v>
      </c>
      <c r="B484">
        <v>470</v>
      </c>
      <c r="C484" t="b">
        <f t="shared" si="48"/>
        <v>0</v>
      </c>
      <c r="D484" s="10">
        <f t="shared" si="43"/>
        <v>0</v>
      </c>
      <c r="E484" s="10">
        <f t="shared" si="44"/>
        <v>0</v>
      </c>
      <c r="F484" s="10">
        <f t="shared" si="45"/>
        <v>0</v>
      </c>
      <c r="G484" s="10">
        <f t="shared" si="46"/>
        <v>0</v>
      </c>
      <c r="H484" s="24">
        <f t="shared" si="47"/>
        <v>0</v>
      </c>
    </row>
    <row r="485" spans="1:8" x14ac:dyDescent="0.25">
      <c r="A485">
        <v>40</v>
      </c>
      <c r="B485">
        <v>471</v>
      </c>
      <c r="C485" t="b">
        <f t="shared" si="48"/>
        <v>0</v>
      </c>
      <c r="D485" s="10">
        <f t="shared" si="43"/>
        <v>0</v>
      </c>
      <c r="E485" s="10">
        <f t="shared" si="44"/>
        <v>0</v>
      </c>
      <c r="F485" s="10">
        <f t="shared" si="45"/>
        <v>0</v>
      </c>
      <c r="G485" s="10">
        <f t="shared" si="46"/>
        <v>0</v>
      </c>
      <c r="H485" s="24">
        <f t="shared" si="47"/>
        <v>0</v>
      </c>
    </row>
    <row r="486" spans="1:8" x14ac:dyDescent="0.25">
      <c r="A486">
        <v>40</v>
      </c>
      <c r="B486">
        <v>472</v>
      </c>
      <c r="C486" t="b">
        <f t="shared" si="48"/>
        <v>0</v>
      </c>
      <c r="D486" s="10">
        <f t="shared" si="43"/>
        <v>0</v>
      </c>
      <c r="E486" s="10">
        <f t="shared" si="44"/>
        <v>0</v>
      </c>
      <c r="F486" s="10">
        <f t="shared" si="45"/>
        <v>0</v>
      </c>
      <c r="G486" s="10">
        <f t="shared" si="46"/>
        <v>0</v>
      </c>
      <c r="H486" s="24">
        <f t="shared" si="47"/>
        <v>0</v>
      </c>
    </row>
    <row r="487" spans="1:8" x14ac:dyDescent="0.25">
      <c r="A487">
        <v>40</v>
      </c>
      <c r="B487">
        <v>473</v>
      </c>
      <c r="C487" t="b">
        <f t="shared" si="48"/>
        <v>0</v>
      </c>
      <c r="D487" s="10">
        <f t="shared" si="43"/>
        <v>0</v>
      </c>
      <c r="E487" s="10">
        <f t="shared" si="44"/>
        <v>0</v>
      </c>
      <c r="F487" s="10">
        <f t="shared" si="45"/>
        <v>0</v>
      </c>
      <c r="G487" s="10">
        <f t="shared" si="46"/>
        <v>0</v>
      </c>
      <c r="H487" s="24">
        <f t="shared" si="47"/>
        <v>0</v>
      </c>
    </row>
    <row r="488" spans="1:8" x14ac:dyDescent="0.25">
      <c r="A488">
        <v>40</v>
      </c>
      <c r="B488">
        <v>474</v>
      </c>
      <c r="C488" t="b">
        <f t="shared" si="48"/>
        <v>0</v>
      </c>
      <c r="D488" s="10">
        <f t="shared" si="43"/>
        <v>0</v>
      </c>
      <c r="E488" s="10">
        <f t="shared" si="44"/>
        <v>0</v>
      </c>
      <c r="F488" s="10">
        <f t="shared" si="45"/>
        <v>0</v>
      </c>
      <c r="G488" s="10">
        <f t="shared" si="46"/>
        <v>0</v>
      </c>
      <c r="H488" s="24">
        <f t="shared" si="47"/>
        <v>0</v>
      </c>
    </row>
    <row r="489" spans="1:8" x14ac:dyDescent="0.25">
      <c r="A489">
        <v>40</v>
      </c>
      <c r="B489">
        <v>475</v>
      </c>
      <c r="C489" t="b">
        <f t="shared" si="48"/>
        <v>0</v>
      </c>
      <c r="D489" s="10">
        <f t="shared" si="43"/>
        <v>0</v>
      </c>
      <c r="E489" s="10">
        <f t="shared" si="44"/>
        <v>0</v>
      </c>
      <c r="F489" s="10">
        <f t="shared" si="45"/>
        <v>0</v>
      </c>
      <c r="G489" s="10">
        <f t="shared" si="46"/>
        <v>0</v>
      </c>
      <c r="H489" s="24">
        <f t="shared" si="47"/>
        <v>0</v>
      </c>
    </row>
    <row r="490" spans="1:8" x14ac:dyDescent="0.25">
      <c r="A490">
        <v>40</v>
      </c>
      <c r="B490">
        <v>476</v>
      </c>
      <c r="C490" t="b">
        <f t="shared" si="48"/>
        <v>0</v>
      </c>
      <c r="D490" s="10">
        <f t="shared" si="43"/>
        <v>0</v>
      </c>
      <c r="E490" s="10">
        <f t="shared" si="44"/>
        <v>0</v>
      </c>
      <c r="F490" s="10">
        <f t="shared" si="45"/>
        <v>0</v>
      </c>
      <c r="G490" s="10">
        <f t="shared" si="46"/>
        <v>0</v>
      </c>
      <c r="H490" s="24">
        <f t="shared" si="47"/>
        <v>0</v>
      </c>
    </row>
    <row r="491" spans="1:8" x14ac:dyDescent="0.25">
      <c r="A491">
        <v>40</v>
      </c>
      <c r="B491">
        <v>477</v>
      </c>
      <c r="C491" t="b">
        <f t="shared" si="48"/>
        <v>0</v>
      </c>
      <c r="D491" s="10">
        <f t="shared" si="43"/>
        <v>0</v>
      </c>
      <c r="E491" s="10">
        <f t="shared" si="44"/>
        <v>0</v>
      </c>
      <c r="F491" s="10">
        <f t="shared" si="45"/>
        <v>0</v>
      </c>
      <c r="G491" s="10">
        <f t="shared" si="46"/>
        <v>0</v>
      </c>
      <c r="H491" s="24">
        <f t="shared" si="47"/>
        <v>0</v>
      </c>
    </row>
    <row r="492" spans="1:8" x14ac:dyDescent="0.25">
      <c r="A492">
        <v>40</v>
      </c>
      <c r="B492">
        <v>478</v>
      </c>
      <c r="C492" t="b">
        <f t="shared" si="48"/>
        <v>0</v>
      </c>
      <c r="D492" s="10">
        <f t="shared" si="43"/>
        <v>0</v>
      </c>
      <c r="E492" s="10">
        <f t="shared" si="44"/>
        <v>0</v>
      </c>
      <c r="F492" s="10">
        <f t="shared" si="45"/>
        <v>0</v>
      </c>
      <c r="G492" s="10">
        <f t="shared" si="46"/>
        <v>0</v>
      </c>
      <c r="H492" s="24">
        <f t="shared" si="47"/>
        <v>0</v>
      </c>
    </row>
    <row r="493" spans="1:8" x14ac:dyDescent="0.25">
      <c r="A493">
        <v>40</v>
      </c>
      <c r="B493">
        <v>479</v>
      </c>
      <c r="C493" t="b">
        <f t="shared" si="48"/>
        <v>0</v>
      </c>
      <c r="D493" s="10">
        <f t="shared" si="43"/>
        <v>0</v>
      </c>
      <c r="E493" s="10">
        <f t="shared" si="44"/>
        <v>0</v>
      </c>
      <c r="F493" s="10">
        <f t="shared" si="45"/>
        <v>0</v>
      </c>
      <c r="G493" s="10">
        <f t="shared" si="46"/>
        <v>0</v>
      </c>
      <c r="H493" s="24">
        <f t="shared" si="47"/>
        <v>0</v>
      </c>
    </row>
    <row r="494" spans="1:8" x14ac:dyDescent="0.25">
      <c r="A494">
        <v>40</v>
      </c>
      <c r="B494">
        <v>480</v>
      </c>
      <c r="C494" t="b">
        <f t="shared" si="48"/>
        <v>0</v>
      </c>
      <c r="D494" s="10">
        <f t="shared" si="43"/>
        <v>0</v>
      </c>
      <c r="E494" s="10">
        <f t="shared" si="44"/>
        <v>0</v>
      </c>
      <c r="F494" s="10">
        <f t="shared" si="45"/>
        <v>0</v>
      </c>
      <c r="G494" s="10">
        <f t="shared" si="46"/>
        <v>0</v>
      </c>
      <c r="H494" s="24">
        <f t="shared" si="47"/>
        <v>0</v>
      </c>
    </row>
    <row r="495" spans="1:8" x14ac:dyDescent="0.25">
      <c r="A495">
        <v>41</v>
      </c>
      <c r="B495">
        <v>481</v>
      </c>
      <c r="C495" t="b">
        <f t="shared" si="48"/>
        <v>1</v>
      </c>
      <c r="D495" s="10">
        <f t="shared" si="43"/>
        <v>0</v>
      </c>
      <c r="E495" s="10">
        <f t="shared" si="44"/>
        <v>0</v>
      </c>
      <c r="F495" s="10">
        <f t="shared" si="45"/>
        <v>0</v>
      </c>
      <c r="G495" s="10">
        <f t="shared" si="46"/>
        <v>0</v>
      </c>
      <c r="H495" s="24">
        <f t="shared" si="47"/>
        <v>0</v>
      </c>
    </row>
    <row r="496" spans="1:8" x14ac:dyDescent="0.25">
      <c r="A496">
        <v>41</v>
      </c>
      <c r="B496">
        <v>482</v>
      </c>
      <c r="C496" t="b">
        <f t="shared" si="48"/>
        <v>0</v>
      </c>
      <c r="D496" s="10">
        <f t="shared" si="43"/>
        <v>0</v>
      </c>
      <c r="E496" s="10">
        <f t="shared" si="44"/>
        <v>0</v>
      </c>
      <c r="F496" s="10">
        <f t="shared" si="45"/>
        <v>0</v>
      </c>
      <c r="G496" s="10">
        <f t="shared" si="46"/>
        <v>0</v>
      </c>
      <c r="H496" s="24">
        <f t="shared" si="47"/>
        <v>0</v>
      </c>
    </row>
    <row r="497" spans="1:8" x14ac:dyDescent="0.25">
      <c r="A497">
        <v>41</v>
      </c>
      <c r="B497">
        <v>483</v>
      </c>
      <c r="C497" t="b">
        <f t="shared" si="48"/>
        <v>0</v>
      </c>
      <c r="D497" s="10">
        <f t="shared" si="43"/>
        <v>0</v>
      </c>
      <c r="E497" s="10">
        <f t="shared" si="44"/>
        <v>0</v>
      </c>
      <c r="F497" s="10">
        <f t="shared" si="45"/>
        <v>0</v>
      </c>
      <c r="G497" s="10">
        <f t="shared" si="46"/>
        <v>0</v>
      </c>
      <c r="H497" s="24">
        <f t="shared" si="47"/>
        <v>0</v>
      </c>
    </row>
    <row r="498" spans="1:8" x14ac:dyDescent="0.25">
      <c r="A498">
        <v>41</v>
      </c>
      <c r="B498">
        <v>484</v>
      </c>
      <c r="C498" t="b">
        <f t="shared" si="48"/>
        <v>0</v>
      </c>
      <c r="D498" s="10">
        <f t="shared" si="43"/>
        <v>0</v>
      </c>
      <c r="E498" s="10">
        <f t="shared" si="44"/>
        <v>0</v>
      </c>
      <c r="F498" s="10">
        <f t="shared" si="45"/>
        <v>0</v>
      </c>
      <c r="G498" s="10">
        <f t="shared" si="46"/>
        <v>0</v>
      </c>
      <c r="H498" s="24">
        <f t="shared" si="47"/>
        <v>0</v>
      </c>
    </row>
    <row r="499" spans="1:8" x14ac:dyDescent="0.25">
      <c r="A499">
        <v>41</v>
      </c>
      <c r="B499">
        <v>485</v>
      </c>
      <c r="C499" t="b">
        <f t="shared" si="48"/>
        <v>0</v>
      </c>
      <c r="D499" s="10">
        <f t="shared" si="43"/>
        <v>0</v>
      </c>
      <c r="E499" s="10">
        <f t="shared" si="44"/>
        <v>0</v>
      </c>
      <c r="F499" s="10">
        <f t="shared" si="45"/>
        <v>0</v>
      </c>
      <c r="G499" s="10">
        <f t="shared" si="46"/>
        <v>0</v>
      </c>
      <c r="H499" s="24">
        <f t="shared" si="47"/>
        <v>0</v>
      </c>
    </row>
    <row r="500" spans="1:8" x14ac:dyDescent="0.25">
      <c r="A500">
        <v>41</v>
      </c>
      <c r="B500">
        <v>486</v>
      </c>
      <c r="C500" t="b">
        <f t="shared" si="48"/>
        <v>0</v>
      </c>
      <c r="D500" s="10">
        <f t="shared" si="43"/>
        <v>0</v>
      </c>
      <c r="E500" s="10">
        <f t="shared" si="44"/>
        <v>0</v>
      </c>
      <c r="F500" s="10">
        <f t="shared" si="45"/>
        <v>0</v>
      </c>
      <c r="G500" s="10">
        <f t="shared" si="46"/>
        <v>0</v>
      </c>
      <c r="H500" s="24">
        <f t="shared" si="47"/>
        <v>0</v>
      </c>
    </row>
    <row r="501" spans="1:8" x14ac:dyDescent="0.25">
      <c r="A501">
        <v>41</v>
      </c>
      <c r="B501">
        <v>487</v>
      </c>
      <c r="C501" t="b">
        <f t="shared" si="48"/>
        <v>0</v>
      </c>
      <c r="D501" s="10">
        <f t="shared" si="43"/>
        <v>0</v>
      </c>
      <c r="E501" s="10">
        <f t="shared" si="44"/>
        <v>0</v>
      </c>
      <c r="F501" s="10">
        <f t="shared" si="45"/>
        <v>0</v>
      </c>
      <c r="G501" s="10">
        <f t="shared" si="46"/>
        <v>0</v>
      </c>
      <c r="H501" s="24">
        <f t="shared" si="47"/>
        <v>0</v>
      </c>
    </row>
    <row r="502" spans="1:8" x14ac:dyDescent="0.25">
      <c r="A502">
        <v>41</v>
      </c>
      <c r="B502">
        <v>488</v>
      </c>
      <c r="C502" t="b">
        <f t="shared" si="48"/>
        <v>0</v>
      </c>
      <c r="D502" s="10">
        <f t="shared" si="43"/>
        <v>0</v>
      </c>
      <c r="E502" s="10">
        <f t="shared" si="44"/>
        <v>0</v>
      </c>
      <c r="F502" s="10">
        <f t="shared" si="45"/>
        <v>0</v>
      </c>
      <c r="G502" s="10">
        <f t="shared" si="46"/>
        <v>0</v>
      </c>
      <c r="H502" s="24">
        <f t="shared" si="47"/>
        <v>0</v>
      </c>
    </row>
    <row r="503" spans="1:8" x14ac:dyDescent="0.25">
      <c r="A503">
        <v>41</v>
      </c>
      <c r="B503">
        <v>489</v>
      </c>
      <c r="C503" t="b">
        <f t="shared" si="48"/>
        <v>0</v>
      </c>
      <c r="D503" s="10">
        <f t="shared" si="43"/>
        <v>0</v>
      </c>
      <c r="E503" s="10">
        <f t="shared" si="44"/>
        <v>0</v>
      </c>
      <c r="F503" s="10">
        <f t="shared" si="45"/>
        <v>0</v>
      </c>
      <c r="G503" s="10">
        <f t="shared" si="46"/>
        <v>0</v>
      </c>
      <c r="H503" s="24">
        <f t="shared" si="47"/>
        <v>0</v>
      </c>
    </row>
    <row r="504" spans="1:8" x14ac:dyDescent="0.25">
      <c r="A504">
        <v>41</v>
      </c>
      <c r="B504">
        <v>490</v>
      </c>
      <c r="C504" t="b">
        <f t="shared" si="48"/>
        <v>0</v>
      </c>
      <c r="D504" s="10">
        <f t="shared" si="43"/>
        <v>0</v>
      </c>
      <c r="E504" s="10">
        <f t="shared" si="44"/>
        <v>0</v>
      </c>
      <c r="F504" s="10">
        <f t="shared" si="45"/>
        <v>0</v>
      </c>
      <c r="G504" s="10">
        <f t="shared" si="46"/>
        <v>0</v>
      </c>
      <c r="H504" s="24">
        <f t="shared" si="47"/>
        <v>0</v>
      </c>
    </row>
    <row r="505" spans="1:8" x14ac:dyDescent="0.25">
      <c r="A505">
        <v>41</v>
      </c>
      <c r="B505">
        <v>491</v>
      </c>
      <c r="C505" t="b">
        <f t="shared" si="48"/>
        <v>0</v>
      </c>
      <c r="D505" s="10">
        <f t="shared" si="43"/>
        <v>0</v>
      </c>
      <c r="E505" s="10">
        <f t="shared" si="44"/>
        <v>0</v>
      </c>
      <c r="F505" s="10">
        <f t="shared" si="45"/>
        <v>0</v>
      </c>
      <c r="G505" s="10">
        <f t="shared" si="46"/>
        <v>0</v>
      </c>
      <c r="H505" s="24">
        <f t="shared" si="47"/>
        <v>0</v>
      </c>
    </row>
    <row r="506" spans="1:8" x14ac:dyDescent="0.25">
      <c r="A506">
        <v>41</v>
      </c>
      <c r="B506">
        <v>492</v>
      </c>
      <c r="C506" t="b">
        <f t="shared" si="48"/>
        <v>0</v>
      </c>
      <c r="D506" s="10">
        <f t="shared" si="43"/>
        <v>0</v>
      </c>
      <c r="E506" s="10">
        <f t="shared" si="44"/>
        <v>0</v>
      </c>
      <c r="F506" s="10">
        <f t="shared" si="45"/>
        <v>0</v>
      </c>
      <c r="G506" s="10">
        <f t="shared" si="46"/>
        <v>0</v>
      </c>
      <c r="H506" s="24">
        <f t="shared" si="47"/>
        <v>0</v>
      </c>
    </row>
    <row r="507" spans="1:8" x14ac:dyDescent="0.25">
      <c r="A507">
        <v>42</v>
      </c>
      <c r="B507">
        <v>493</v>
      </c>
      <c r="C507" t="b">
        <f t="shared" si="48"/>
        <v>1</v>
      </c>
      <c r="D507" s="10">
        <f t="shared" si="43"/>
        <v>0</v>
      </c>
      <c r="E507" s="10">
        <f t="shared" si="44"/>
        <v>0</v>
      </c>
      <c r="F507" s="10">
        <f t="shared" si="45"/>
        <v>0</v>
      </c>
      <c r="G507" s="10">
        <f t="shared" si="46"/>
        <v>0</v>
      </c>
      <c r="H507" s="24">
        <f t="shared" si="47"/>
        <v>0</v>
      </c>
    </row>
    <row r="508" spans="1:8" x14ac:dyDescent="0.25">
      <c r="A508">
        <v>42</v>
      </c>
      <c r="B508">
        <v>494</v>
      </c>
      <c r="C508" t="b">
        <f t="shared" si="48"/>
        <v>0</v>
      </c>
      <c r="D508" s="10">
        <f t="shared" si="43"/>
        <v>0</v>
      </c>
      <c r="E508" s="10">
        <f t="shared" si="44"/>
        <v>0</v>
      </c>
      <c r="F508" s="10">
        <f t="shared" si="45"/>
        <v>0</v>
      </c>
      <c r="G508" s="10">
        <f t="shared" si="46"/>
        <v>0</v>
      </c>
      <c r="H508" s="24">
        <f t="shared" si="47"/>
        <v>0</v>
      </c>
    </row>
    <row r="509" spans="1:8" x14ac:dyDescent="0.25">
      <c r="A509">
        <v>42</v>
      </c>
      <c r="B509">
        <v>495</v>
      </c>
      <c r="C509" t="b">
        <f t="shared" si="48"/>
        <v>0</v>
      </c>
      <c r="D509" s="10">
        <f t="shared" si="43"/>
        <v>0</v>
      </c>
      <c r="E509" s="10">
        <f t="shared" si="44"/>
        <v>0</v>
      </c>
      <c r="F509" s="10">
        <f t="shared" si="45"/>
        <v>0</v>
      </c>
      <c r="G509" s="10">
        <f t="shared" si="46"/>
        <v>0</v>
      </c>
      <c r="H509" s="24">
        <f t="shared" si="47"/>
        <v>0</v>
      </c>
    </row>
    <row r="510" spans="1:8" x14ac:dyDescent="0.25">
      <c r="A510">
        <v>42</v>
      </c>
      <c r="B510">
        <v>496</v>
      </c>
      <c r="C510" t="b">
        <f t="shared" si="48"/>
        <v>0</v>
      </c>
      <c r="D510" s="10">
        <f t="shared" si="43"/>
        <v>0</v>
      </c>
      <c r="E510" s="10">
        <f t="shared" si="44"/>
        <v>0</v>
      </c>
      <c r="F510" s="10">
        <f t="shared" si="45"/>
        <v>0</v>
      </c>
      <c r="G510" s="10">
        <f t="shared" si="46"/>
        <v>0</v>
      </c>
      <c r="H510" s="24">
        <f t="shared" si="47"/>
        <v>0</v>
      </c>
    </row>
    <row r="511" spans="1:8" x14ac:dyDescent="0.25">
      <c r="A511">
        <v>42</v>
      </c>
      <c r="B511">
        <v>497</v>
      </c>
      <c r="C511" t="b">
        <f t="shared" si="48"/>
        <v>0</v>
      </c>
      <c r="D511" s="10">
        <f t="shared" si="43"/>
        <v>0</v>
      </c>
      <c r="E511" s="10">
        <f t="shared" si="44"/>
        <v>0</v>
      </c>
      <c r="F511" s="10">
        <f t="shared" si="45"/>
        <v>0</v>
      </c>
      <c r="G511" s="10">
        <f t="shared" si="46"/>
        <v>0</v>
      </c>
      <c r="H511" s="24">
        <f t="shared" si="47"/>
        <v>0</v>
      </c>
    </row>
    <row r="512" spans="1:8" x14ac:dyDescent="0.25">
      <c r="A512">
        <v>42</v>
      </c>
      <c r="B512">
        <v>498</v>
      </c>
      <c r="C512" t="b">
        <f t="shared" si="48"/>
        <v>0</v>
      </c>
      <c r="D512" s="10">
        <f t="shared" si="43"/>
        <v>0</v>
      </c>
      <c r="E512" s="10">
        <f t="shared" si="44"/>
        <v>0</v>
      </c>
      <c r="F512" s="10">
        <f t="shared" si="45"/>
        <v>0</v>
      </c>
      <c r="G512" s="10">
        <f t="shared" si="46"/>
        <v>0</v>
      </c>
      <c r="H512" s="24">
        <f t="shared" si="47"/>
        <v>0</v>
      </c>
    </row>
    <row r="513" spans="1:8" x14ac:dyDescent="0.25">
      <c r="A513">
        <v>42</v>
      </c>
      <c r="B513">
        <v>499</v>
      </c>
      <c r="C513" t="b">
        <f t="shared" si="48"/>
        <v>0</v>
      </c>
      <c r="D513" s="10">
        <f t="shared" si="43"/>
        <v>0</v>
      </c>
      <c r="E513" s="10">
        <f t="shared" si="44"/>
        <v>0</v>
      </c>
      <c r="F513" s="10">
        <f t="shared" si="45"/>
        <v>0</v>
      </c>
      <c r="G513" s="10">
        <f t="shared" si="46"/>
        <v>0</v>
      </c>
      <c r="H513" s="24">
        <f t="shared" si="47"/>
        <v>0</v>
      </c>
    </row>
    <row r="514" spans="1:8" x14ac:dyDescent="0.25">
      <c r="A514">
        <v>42</v>
      </c>
      <c r="B514">
        <v>500</v>
      </c>
      <c r="C514" t="b">
        <f t="shared" si="48"/>
        <v>0</v>
      </c>
      <c r="D514" s="10">
        <f t="shared" si="43"/>
        <v>0</v>
      </c>
      <c r="E514" s="10">
        <f t="shared" si="44"/>
        <v>0</v>
      </c>
      <c r="F514" s="10">
        <f t="shared" si="45"/>
        <v>0</v>
      </c>
      <c r="G514" s="10">
        <f t="shared" si="46"/>
        <v>0</v>
      </c>
      <c r="H514" s="24">
        <f t="shared" si="47"/>
        <v>0</v>
      </c>
    </row>
    <row r="515" spans="1:8" x14ac:dyDescent="0.25">
      <c r="A515">
        <v>42</v>
      </c>
      <c r="B515">
        <v>501</v>
      </c>
      <c r="C515" t="b">
        <f t="shared" si="48"/>
        <v>0</v>
      </c>
      <c r="D515" s="10">
        <f t="shared" si="43"/>
        <v>0</v>
      </c>
      <c r="E515" s="10">
        <f t="shared" si="44"/>
        <v>0</v>
      </c>
      <c r="F515" s="10">
        <f t="shared" si="45"/>
        <v>0</v>
      </c>
      <c r="G515" s="10">
        <f t="shared" si="46"/>
        <v>0</v>
      </c>
      <c r="H515" s="24">
        <f t="shared" si="47"/>
        <v>0</v>
      </c>
    </row>
    <row r="516" spans="1:8" x14ac:dyDescent="0.25">
      <c r="A516">
        <v>42</v>
      </c>
      <c r="B516">
        <v>502</v>
      </c>
      <c r="C516" t="b">
        <f t="shared" si="48"/>
        <v>0</v>
      </c>
      <c r="D516" s="10">
        <f t="shared" si="43"/>
        <v>0</v>
      </c>
      <c r="E516" s="10">
        <f t="shared" si="44"/>
        <v>0</v>
      </c>
      <c r="F516" s="10">
        <f t="shared" si="45"/>
        <v>0</v>
      </c>
      <c r="G516" s="10">
        <f t="shared" si="46"/>
        <v>0</v>
      </c>
      <c r="H516" s="24">
        <f t="shared" si="47"/>
        <v>0</v>
      </c>
    </row>
    <row r="517" spans="1:8" x14ac:dyDescent="0.25">
      <c r="A517">
        <v>42</v>
      </c>
      <c r="B517">
        <v>503</v>
      </c>
      <c r="C517" t="b">
        <f t="shared" si="48"/>
        <v>0</v>
      </c>
      <c r="D517" s="10">
        <f t="shared" si="43"/>
        <v>0</v>
      </c>
      <c r="E517" s="10">
        <f t="shared" si="44"/>
        <v>0</v>
      </c>
      <c r="F517" s="10">
        <f t="shared" si="45"/>
        <v>0</v>
      </c>
      <c r="G517" s="10">
        <f t="shared" si="46"/>
        <v>0</v>
      </c>
      <c r="H517" s="24">
        <f t="shared" si="47"/>
        <v>0</v>
      </c>
    </row>
    <row r="518" spans="1:8" x14ac:dyDescent="0.25">
      <c r="A518">
        <v>42</v>
      </c>
      <c r="B518">
        <v>504</v>
      </c>
      <c r="C518" t="b">
        <f t="shared" si="48"/>
        <v>0</v>
      </c>
      <c r="D518" s="10">
        <f t="shared" si="43"/>
        <v>0</v>
      </c>
      <c r="E518" s="10">
        <f t="shared" si="44"/>
        <v>0</v>
      </c>
      <c r="F518" s="10">
        <f t="shared" si="45"/>
        <v>0</v>
      </c>
      <c r="G518" s="10">
        <f t="shared" si="46"/>
        <v>0</v>
      </c>
      <c r="H518" s="24">
        <f t="shared" si="47"/>
        <v>0</v>
      </c>
    </row>
    <row r="519" spans="1:8" x14ac:dyDescent="0.25">
      <c r="A519">
        <v>43</v>
      </c>
      <c r="B519">
        <v>505</v>
      </c>
      <c r="C519" t="b">
        <f t="shared" si="48"/>
        <v>1</v>
      </c>
      <c r="D519" s="10">
        <f t="shared" si="43"/>
        <v>0</v>
      </c>
      <c r="E519" s="10">
        <f t="shared" si="44"/>
        <v>0</v>
      </c>
      <c r="F519" s="10">
        <f t="shared" si="45"/>
        <v>0</v>
      </c>
      <c r="G519" s="10">
        <f t="shared" si="46"/>
        <v>0</v>
      </c>
      <c r="H519" s="24">
        <f t="shared" si="47"/>
        <v>0</v>
      </c>
    </row>
    <row r="520" spans="1:8" x14ac:dyDescent="0.25">
      <c r="A520">
        <v>43</v>
      </c>
      <c r="B520">
        <v>506</v>
      </c>
      <c r="C520" t="b">
        <f t="shared" si="48"/>
        <v>0</v>
      </c>
      <c r="D520" s="10">
        <f t="shared" si="43"/>
        <v>0</v>
      </c>
      <c r="E520" s="10">
        <f t="shared" si="44"/>
        <v>0</v>
      </c>
      <c r="F520" s="10">
        <f t="shared" si="45"/>
        <v>0</v>
      </c>
      <c r="G520" s="10">
        <f t="shared" si="46"/>
        <v>0</v>
      </c>
      <c r="H520" s="24">
        <f t="shared" si="47"/>
        <v>0</v>
      </c>
    </row>
    <row r="521" spans="1:8" x14ac:dyDescent="0.25">
      <c r="A521">
        <v>43</v>
      </c>
      <c r="B521">
        <v>507</v>
      </c>
      <c r="C521" t="b">
        <f t="shared" si="48"/>
        <v>0</v>
      </c>
      <c r="D521" s="10">
        <f t="shared" si="43"/>
        <v>0</v>
      </c>
      <c r="E521" s="10">
        <f t="shared" si="44"/>
        <v>0</v>
      </c>
      <c r="F521" s="10">
        <f t="shared" si="45"/>
        <v>0</v>
      </c>
      <c r="G521" s="10">
        <f t="shared" si="46"/>
        <v>0</v>
      </c>
      <c r="H521" s="24">
        <f t="shared" si="47"/>
        <v>0</v>
      </c>
    </row>
    <row r="522" spans="1:8" x14ac:dyDescent="0.25">
      <c r="A522">
        <v>43</v>
      </c>
      <c r="B522">
        <v>508</v>
      </c>
      <c r="C522" t="b">
        <f t="shared" si="48"/>
        <v>0</v>
      </c>
      <c r="D522" s="10">
        <f t="shared" si="43"/>
        <v>0</v>
      </c>
      <c r="E522" s="10">
        <f t="shared" si="44"/>
        <v>0</v>
      </c>
      <c r="F522" s="10">
        <f t="shared" si="45"/>
        <v>0</v>
      </c>
      <c r="G522" s="10">
        <f t="shared" si="46"/>
        <v>0</v>
      </c>
      <c r="H522" s="24">
        <f t="shared" si="47"/>
        <v>0</v>
      </c>
    </row>
    <row r="523" spans="1:8" x14ac:dyDescent="0.25">
      <c r="A523">
        <v>43</v>
      </c>
      <c r="B523">
        <v>509</v>
      </c>
      <c r="C523" t="b">
        <f t="shared" si="48"/>
        <v>0</v>
      </c>
      <c r="D523" s="10">
        <f t="shared" si="43"/>
        <v>0</v>
      </c>
      <c r="E523" s="10">
        <f t="shared" si="44"/>
        <v>0</v>
      </c>
      <c r="F523" s="10">
        <f t="shared" si="45"/>
        <v>0</v>
      </c>
      <c r="G523" s="10">
        <f t="shared" si="46"/>
        <v>0</v>
      </c>
      <c r="H523" s="24">
        <f t="shared" si="47"/>
        <v>0</v>
      </c>
    </row>
    <row r="524" spans="1:8" x14ac:dyDescent="0.25">
      <c r="A524">
        <v>43</v>
      </c>
      <c r="B524">
        <v>510</v>
      </c>
      <c r="C524" t="b">
        <f t="shared" si="48"/>
        <v>0</v>
      </c>
      <c r="D524" s="10">
        <f t="shared" si="43"/>
        <v>0</v>
      </c>
      <c r="E524" s="10">
        <f t="shared" si="44"/>
        <v>0</v>
      </c>
      <c r="F524" s="10">
        <f t="shared" si="45"/>
        <v>0</v>
      </c>
      <c r="G524" s="10">
        <f t="shared" si="46"/>
        <v>0</v>
      </c>
      <c r="H524" s="24">
        <f t="shared" si="47"/>
        <v>0</v>
      </c>
    </row>
    <row r="525" spans="1:8" x14ac:dyDescent="0.25">
      <c r="A525">
        <v>43</v>
      </c>
      <c r="B525">
        <v>511</v>
      </c>
      <c r="C525" t="b">
        <f t="shared" si="48"/>
        <v>0</v>
      </c>
      <c r="D525" s="10">
        <f t="shared" si="43"/>
        <v>0</v>
      </c>
      <c r="E525" s="10">
        <f t="shared" si="44"/>
        <v>0</v>
      </c>
      <c r="F525" s="10">
        <f t="shared" si="45"/>
        <v>0</v>
      </c>
      <c r="G525" s="10">
        <f t="shared" si="46"/>
        <v>0</v>
      </c>
      <c r="H525" s="24">
        <f t="shared" si="47"/>
        <v>0</v>
      </c>
    </row>
    <row r="526" spans="1:8" x14ac:dyDescent="0.25">
      <c r="A526">
        <v>43</v>
      </c>
      <c r="B526">
        <v>512</v>
      </c>
      <c r="C526" t="b">
        <f t="shared" si="48"/>
        <v>0</v>
      </c>
      <c r="D526" s="10">
        <f t="shared" si="43"/>
        <v>0</v>
      </c>
      <c r="E526" s="10">
        <f t="shared" si="44"/>
        <v>0</v>
      </c>
      <c r="F526" s="10">
        <f t="shared" si="45"/>
        <v>0</v>
      </c>
      <c r="G526" s="10">
        <f t="shared" si="46"/>
        <v>0</v>
      </c>
      <c r="H526" s="24">
        <f t="shared" si="47"/>
        <v>0</v>
      </c>
    </row>
    <row r="527" spans="1:8" x14ac:dyDescent="0.25">
      <c r="A527">
        <v>43</v>
      </c>
      <c r="B527">
        <v>513</v>
      </c>
      <c r="C527" t="b">
        <f t="shared" si="48"/>
        <v>0</v>
      </c>
      <c r="D527" s="10">
        <f t="shared" si="43"/>
        <v>0</v>
      </c>
      <c r="E527" s="10">
        <f t="shared" si="44"/>
        <v>0</v>
      </c>
      <c r="F527" s="10">
        <f t="shared" si="45"/>
        <v>0</v>
      </c>
      <c r="G527" s="10">
        <f t="shared" si="46"/>
        <v>0</v>
      </c>
      <c r="H527" s="24">
        <f t="shared" si="47"/>
        <v>0</v>
      </c>
    </row>
    <row r="528" spans="1:8" x14ac:dyDescent="0.25">
      <c r="A528">
        <v>43</v>
      </c>
      <c r="B528">
        <v>514</v>
      </c>
      <c r="C528" t="b">
        <f t="shared" si="48"/>
        <v>0</v>
      </c>
      <c r="D528" s="10">
        <f t="shared" ref="D528:D591" si="49">IF(AND(A528&gt;=$C$6,A528&lt;=$D$6)=TRUE,$B$6,0)</f>
        <v>0</v>
      </c>
      <c r="E528" s="10">
        <f t="shared" ref="E528:E591" si="50">IF(AND(C528=TRUE,A528&gt;=$C$7,A528&lt;=$D$7),$B$7,0)</f>
        <v>0</v>
      </c>
      <c r="F528" s="10">
        <f t="shared" ref="F528:F591" si="51">IF(AND(A528&gt;=$C$8,A528&lt;=$D$8),$B$8,0)</f>
        <v>0</v>
      </c>
      <c r="G528" s="10">
        <f t="shared" ref="G528:G591" si="52">IF(AND(C528=TRUE,A528&gt;=$C$9,A528&lt;=$D$9),$B$9,0)</f>
        <v>0</v>
      </c>
      <c r="H528" s="24">
        <f t="shared" ref="H528:H591" si="53">D528+E528-F528-G528</f>
        <v>0</v>
      </c>
    </row>
    <row r="529" spans="1:8" x14ac:dyDescent="0.25">
      <c r="A529">
        <v>43</v>
      </c>
      <c r="B529">
        <v>515</v>
      </c>
      <c r="C529" t="b">
        <f t="shared" si="48"/>
        <v>0</v>
      </c>
      <c r="D529" s="10">
        <f t="shared" si="49"/>
        <v>0</v>
      </c>
      <c r="E529" s="10">
        <f t="shared" si="50"/>
        <v>0</v>
      </c>
      <c r="F529" s="10">
        <f t="shared" si="51"/>
        <v>0</v>
      </c>
      <c r="G529" s="10">
        <f t="shared" si="52"/>
        <v>0</v>
      </c>
      <c r="H529" s="24">
        <f t="shared" si="53"/>
        <v>0</v>
      </c>
    </row>
    <row r="530" spans="1:8" x14ac:dyDescent="0.25">
      <c r="A530">
        <v>43</v>
      </c>
      <c r="B530">
        <v>516</v>
      </c>
      <c r="C530" t="b">
        <f t="shared" si="48"/>
        <v>0</v>
      </c>
      <c r="D530" s="10">
        <f t="shared" si="49"/>
        <v>0</v>
      </c>
      <c r="E530" s="10">
        <f t="shared" si="50"/>
        <v>0</v>
      </c>
      <c r="F530" s="10">
        <f t="shared" si="51"/>
        <v>0</v>
      </c>
      <c r="G530" s="10">
        <f t="shared" si="52"/>
        <v>0</v>
      </c>
      <c r="H530" s="24">
        <f t="shared" si="53"/>
        <v>0</v>
      </c>
    </row>
    <row r="531" spans="1:8" x14ac:dyDescent="0.25">
      <c r="A531">
        <v>44</v>
      </c>
      <c r="B531">
        <v>517</v>
      </c>
      <c r="C531" t="b">
        <f t="shared" si="48"/>
        <v>1</v>
      </c>
      <c r="D531" s="10">
        <f t="shared" si="49"/>
        <v>0</v>
      </c>
      <c r="E531" s="10">
        <f t="shared" si="50"/>
        <v>0</v>
      </c>
      <c r="F531" s="10">
        <f t="shared" si="51"/>
        <v>0</v>
      </c>
      <c r="G531" s="10">
        <f t="shared" si="52"/>
        <v>0</v>
      </c>
      <c r="H531" s="24">
        <f t="shared" si="53"/>
        <v>0</v>
      </c>
    </row>
    <row r="532" spans="1:8" x14ac:dyDescent="0.25">
      <c r="A532">
        <v>44</v>
      </c>
      <c r="B532">
        <v>518</v>
      </c>
      <c r="C532" t="b">
        <f t="shared" si="48"/>
        <v>0</v>
      </c>
      <c r="D532" s="10">
        <f t="shared" si="49"/>
        <v>0</v>
      </c>
      <c r="E532" s="10">
        <f t="shared" si="50"/>
        <v>0</v>
      </c>
      <c r="F532" s="10">
        <f t="shared" si="51"/>
        <v>0</v>
      </c>
      <c r="G532" s="10">
        <f t="shared" si="52"/>
        <v>0</v>
      </c>
      <c r="H532" s="24">
        <f t="shared" si="53"/>
        <v>0</v>
      </c>
    </row>
    <row r="533" spans="1:8" x14ac:dyDescent="0.25">
      <c r="A533">
        <v>44</v>
      </c>
      <c r="B533">
        <v>519</v>
      </c>
      <c r="C533" t="b">
        <f t="shared" si="48"/>
        <v>0</v>
      </c>
      <c r="D533" s="10">
        <f t="shared" si="49"/>
        <v>0</v>
      </c>
      <c r="E533" s="10">
        <f t="shared" si="50"/>
        <v>0</v>
      </c>
      <c r="F533" s="10">
        <f t="shared" si="51"/>
        <v>0</v>
      </c>
      <c r="G533" s="10">
        <f t="shared" si="52"/>
        <v>0</v>
      </c>
      <c r="H533" s="24">
        <f t="shared" si="53"/>
        <v>0</v>
      </c>
    </row>
    <row r="534" spans="1:8" x14ac:dyDescent="0.25">
      <c r="A534">
        <v>44</v>
      </c>
      <c r="B534">
        <v>520</v>
      </c>
      <c r="C534" t="b">
        <f t="shared" si="48"/>
        <v>0</v>
      </c>
      <c r="D534" s="10">
        <f t="shared" si="49"/>
        <v>0</v>
      </c>
      <c r="E534" s="10">
        <f t="shared" si="50"/>
        <v>0</v>
      </c>
      <c r="F534" s="10">
        <f t="shared" si="51"/>
        <v>0</v>
      </c>
      <c r="G534" s="10">
        <f t="shared" si="52"/>
        <v>0</v>
      </c>
      <c r="H534" s="24">
        <f t="shared" si="53"/>
        <v>0</v>
      </c>
    </row>
    <row r="535" spans="1:8" x14ac:dyDescent="0.25">
      <c r="A535">
        <v>44</v>
      </c>
      <c r="B535">
        <v>521</v>
      </c>
      <c r="C535" t="b">
        <f t="shared" si="48"/>
        <v>0</v>
      </c>
      <c r="D535" s="10">
        <f t="shared" si="49"/>
        <v>0</v>
      </c>
      <c r="E535" s="10">
        <f t="shared" si="50"/>
        <v>0</v>
      </c>
      <c r="F535" s="10">
        <f t="shared" si="51"/>
        <v>0</v>
      </c>
      <c r="G535" s="10">
        <f t="shared" si="52"/>
        <v>0</v>
      </c>
      <c r="H535" s="24">
        <f t="shared" si="53"/>
        <v>0</v>
      </c>
    </row>
    <row r="536" spans="1:8" x14ac:dyDescent="0.25">
      <c r="A536">
        <v>44</v>
      </c>
      <c r="B536">
        <v>522</v>
      </c>
      <c r="C536" t="b">
        <f t="shared" si="48"/>
        <v>0</v>
      </c>
      <c r="D536" s="10">
        <f t="shared" si="49"/>
        <v>0</v>
      </c>
      <c r="E536" s="10">
        <f t="shared" si="50"/>
        <v>0</v>
      </c>
      <c r="F536" s="10">
        <f t="shared" si="51"/>
        <v>0</v>
      </c>
      <c r="G536" s="10">
        <f t="shared" si="52"/>
        <v>0</v>
      </c>
      <c r="H536" s="24">
        <f t="shared" si="53"/>
        <v>0</v>
      </c>
    </row>
    <row r="537" spans="1:8" x14ac:dyDescent="0.25">
      <c r="A537">
        <v>44</v>
      </c>
      <c r="B537">
        <v>523</v>
      </c>
      <c r="C537" t="b">
        <f t="shared" si="48"/>
        <v>0</v>
      </c>
      <c r="D537" s="10">
        <f t="shared" si="49"/>
        <v>0</v>
      </c>
      <c r="E537" s="10">
        <f t="shared" si="50"/>
        <v>0</v>
      </c>
      <c r="F537" s="10">
        <f t="shared" si="51"/>
        <v>0</v>
      </c>
      <c r="G537" s="10">
        <f t="shared" si="52"/>
        <v>0</v>
      </c>
      <c r="H537" s="24">
        <f t="shared" si="53"/>
        <v>0</v>
      </c>
    </row>
    <row r="538" spans="1:8" x14ac:dyDescent="0.25">
      <c r="A538">
        <v>44</v>
      </c>
      <c r="B538">
        <v>524</v>
      </c>
      <c r="C538" t="b">
        <f t="shared" si="48"/>
        <v>0</v>
      </c>
      <c r="D538" s="10">
        <f t="shared" si="49"/>
        <v>0</v>
      </c>
      <c r="E538" s="10">
        <f t="shared" si="50"/>
        <v>0</v>
      </c>
      <c r="F538" s="10">
        <f t="shared" si="51"/>
        <v>0</v>
      </c>
      <c r="G538" s="10">
        <f t="shared" si="52"/>
        <v>0</v>
      </c>
      <c r="H538" s="24">
        <f t="shared" si="53"/>
        <v>0</v>
      </c>
    </row>
    <row r="539" spans="1:8" x14ac:dyDescent="0.25">
      <c r="A539">
        <v>44</v>
      </c>
      <c r="B539">
        <v>525</v>
      </c>
      <c r="C539" t="b">
        <f t="shared" si="48"/>
        <v>0</v>
      </c>
      <c r="D539" s="10">
        <f t="shared" si="49"/>
        <v>0</v>
      </c>
      <c r="E539" s="10">
        <f t="shared" si="50"/>
        <v>0</v>
      </c>
      <c r="F539" s="10">
        <f t="shared" si="51"/>
        <v>0</v>
      </c>
      <c r="G539" s="10">
        <f t="shared" si="52"/>
        <v>0</v>
      </c>
      <c r="H539" s="24">
        <f t="shared" si="53"/>
        <v>0</v>
      </c>
    </row>
    <row r="540" spans="1:8" x14ac:dyDescent="0.25">
      <c r="A540">
        <v>44</v>
      </c>
      <c r="B540">
        <v>526</v>
      </c>
      <c r="C540" t="b">
        <f t="shared" ref="C540:C603" si="54">IF((B540-1)/12=(A540-1),TRUE,FALSE)</f>
        <v>0</v>
      </c>
      <c r="D540" s="10">
        <f t="shared" si="49"/>
        <v>0</v>
      </c>
      <c r="E540" s="10">
        <f t="shared" si="50"/>
        <v>0</v>
      </c>
      <c r="F540" s="10">
        <f t="shared" si="51"/>
        <v>0</v>
      </c>
      <c r="G540" s="10">
        <f t="shared" si="52"/>
        <v>0</v>
      </c>
      <c r="H540" s="24">
        <f t="shared" si="53"/>
        <v>0</v>
      </c>
    </row>
    <row r="541" spans="1:8" x14ac:dyDescent="0.25">
      <c r="A541">
        <v>44</v>
      </c>
      <c r="B541">
        <v>527</v>
      </c>
      <c r="C541" t="b">
        <f t="shared" si="54"/>
        <v>0</v>
      </c>
      <c r="D541" s="10">
        <f t="shared" si="49"/>
        <v>0</v>
      </c>
      <c r="E541" s="10">
        <f t="shared" si="50"/>
        <v>0</v>
      </c>
      <c r="F541" s="10">
        <f t="shared" si="51"/>
        <v>0</v>
      </c>
      <c r="G541" s="10">
        <f t="shared" si="52"/>
        <v>0</v>
      </c>
      <c r="H541" s="24">
        <f t="shared" si="53"/>
        <v>0</v>
      </c>
    </row>
    <row r="542" spans="1:8" x14ac:dyDescent="0.25">
      <c r="A542">
        <v>44</v>
      </c>
      <c r="B542">
        <v>528</v>
      </c>
      <c r="C542" t="b">
        <f t="shared" si="54"/>
        <v>0</v>
      </c>
      <c r="D542" s="10">
        <f t="shared" si="49"/>
        <v>0</v>
      </c>
      <c r="E542" s="10">
        <f t="shared" si="50"/>
        <v>0</v>
      </c>
      <c r="F542" s="10">
        <f t="shared" si="51"/>
        <v>0</v>
      </c>
      <c r="G542" s="10">
        <f t="shared" si="52"/>
        <v>0</v>
      </c>
      <c r="H542" s="24">
        <f t="shared" si="53"/>
        <v>0</v>
      </c>
    </row>
    <row r="543" spans="1:8" x14ac:dyDescent="0.25">
      <c r="A543">
        <v>45</v>
      </c>
      <c r="B543">
        <v>529</v>
      </c>
      <c r="C543" t="b">
        <f t="shared" si="54"/>
        <v>1</v>
      </c>
      <c r="D543" s="10">
        <f t="shared" si="49"/>
        <v>0</v>
      </c>
      <c r="E543" s="10">
        <f t="shared" si="50"/>
        <v>0</v>
      </c>
      <c r="F543" s="10">
        <f t="shared" si="51"/>
        <v>0</v>
      </c>
      <c r="G543" s="10">
        <f t="shared" si="52"/>
        <v>0</v>
      </c>
      <c r="H543" s="24">
        <f t="shared" si="53"/>
        <v>0</v>
      </c>
    </row>
    <row r="544" spans="1:8" x14ac:dyDescent="0.25">
      <c r="A544">
        <v>45</v>
      </c>
      <c r="B544">
        <v>530</v>
      </c>
      <c r="C544" t="b">
        <f t="shared" si="54"/>
        <v>0</v>
      </c>
      <c r="D544" s="10">
        <f t="shared" si="49"/>
        <v>0</v>
      </c>
      <c r="E544" s="10">
        <f t="shared" si="50"/>
        <v>0</v>
      </c>
      <c r="F544" s="10">
        <f t="shared" si="51"/>
        <v>0</v>
      </c>
      <c r="G544" s="10">
        <f t="shared" si="52"/>
        <v>0</v>
      </c>
      <c r="H544" s="24">
        <f t="shared" si="53"/>
        <v>0</v>
      </c>
    </row>
    <row r="545" spans="1:8" x14ac:dyDescent="0.25">
      <c r="A545">
        <v>45</v>
      </c>
      <c r="B545">
        <v>531</v>
      </c>
      <c r="C545" t="b">
        <f t="shared" si="54"/>
        <v>0</v>
      </c>
      <c r="D545" s="10">
        <f t="shared" si="49"/>
        <v>0</v>
      </c>
      <c r="E545" s="10">
        <f t="shared" si="50"/>
        <v>0</v>
      </c>
      <c r="F545" s="10">
        <f t="shared" si="51"/>
        <v>0</v>
      </c>
      <c r="G545" s="10">
        <f t="shared" si="52"/>
        <v>0</v>
      </c>
      <c r="H545" s="24">
        <f t="shared" si="53"/>
        <v>0</v>
      </c>
    </row>
    <row r="546" spans="1:8" x14ac:dyDescent="0.25">
      <c r="A546">
        <v>45</v>
      </c>
      <c r="B546">
        <v>532</v>
      </c>
      <c r="C546" t="b">
        <f t="shared" si="54"/>
        <v>0</v>
      </c>
      <c r="D546" s="10">
        <f t="shared" si="49"/>
        <v>0</v>
      </c>
      <c r="E546" s="10">
        <f t="shared" si="50"/>
        <v>0</v>
      </c>
      <c r="F546" s="10">
        <f t="shared" si="51"/>
        <v>0</v>
      </c>
      <c r="G546" s="10">
        <f t="shared" si="52"/>
        <v>0</v>
      </c>
      <c r="H546" s="24">
        <f t="shared" si="53"/>
        <v>0</v>
      </c>
    </row>
    <row r="547" spans="1:8" x14ac:dyDescent="0.25">
      <c r="A547">
        <v>45</v>
      </c>
      <c r="B547">
        <v>533</v>
      </c>
      <c r="C547" t="b">
        <f t="shared" si="54"/>
        <v>0</v>
      </c>
      <c r="D547" s="10">
        <f t="shared" si="49"/>
        <v>0</v>
      </c>
      <c r="E547" s="10">
        <f t="shared" si="50"/>
        <v>0</v>
      </c>
      <c r="F547" s="10">
        <f t="shared" si="51"/>
        <v>0</v>
      </c>
      <c r="G547" s="10">
        <f t="shared" si="52"/>
        <v>0</v>
      </c>
      <c r="H547" s="24">
        <f t="shared" si="53"/>
        <v>0</v>
      </c>
    </row>
    <row r="548" spans="1:8" x14ac:dyDescent="0.25">
      <c r="A548">
        <v>45</v>
      </c>
      <c r="B548">
        <v>534</v>
      </c>
      <c r="C548" t="b">
        <f t="shared" si="54"/>
        <v>0</v>
      </c>
      <c r="D548" s="10">
        <f t="shared" si="49"/>
        <v>0</v>
      </c>
      <c r="E548" s="10">
        <f t="shared" si="50"/>
        <v>0</v>
      </c>
      <c r="F548" s="10">
        <f t="shared" si="51"/>
        <v>0</v>
      </c>
      <c r="G548" s="10">
        <f t="shared" si="52"/>
        <v>0</v>
      </c>
      <c r="H548" s="24">
        <f t="shared" si="53"/>
        <v>0</v>
      </c>
    </row>
    <row r="549" spans="1:8" x14ac:dyDescent="0.25">
      <c r="A549">
        <v>45</v>
      </c>
      <c r="B549">
        <v>535</v>
      </c>
      <c r="C549" t="b">
        <f t="shared" si="54"/>
        <v>0</v>
      </c>
      <c r="D549" s="10">
        <f t="shared" si="49"/>
        <v>0</v>
      </c>
      <c r="E549" s="10">
        <f t="shared" si="50"/>
        <v>0</v>
      </c>
      <c r="F549" s="10">
        <f t="shared" si="51"/>
        <v>0</v>
      </c>
      <c r="G549" s="10">
        <f t="shared" si="52"/>
        <v>0</v>
      </c>
      <c r="H549" s="24">
        <f t="shared" si="53"/>
        <v>0</v>
      </c>
    </row>
    <row r="550" spans="1:8" x14ac:dyDescent="0.25">
      <c r="A550">
        <v>45</v>
      </c>
      <c r="B550">
        <v>536</v>
      </c>
      <c r="C550" t="b">
        <f t="shared" si="54"/>
        <v>0</v>
      </c>
      <c r="D550" s="10">
        <f t="shared" si="49"/>
        <v>0</v>
      </c>
      <c r="E550" s="10">
        <f t="shared" si="50"/>
        <v>0</v>
      </c>
      <c r="F550" s="10">
        <f t="shared" si="51"/>
        <v>0</v>
      </c>
      <c r="G550" s="10">
        <f t="shared" si="52"/>
        <v>0</v>
      </c>
      <c r="H550" s="24">
        <f t="shared" si="53"/>
        <v>0</v>
      </c>
    </row>
    <row r="551" spans="1:8" x14ac:dyDescent="0.25">
      <c r="A551">
        <v>45</v>
      </c>
      <c r="B551">
        <v>537</v>
      </c>
      <c r="C551" t="b">
        <f t="shared" si="54"/>
        <v>0</v>
      </c>
      <c r="D551" s="10">
        <f t="shared" si="49"/>
        <v>0</v>
      </c>
      <c r="E551" s="10">
        <f t="shared" si="50"/>
        <v>0</v>
      </c>
      <c r="F551" s="10">
        <f t="shared" si="51"/>
        <v>0</v>
      </c>
      <c r="G551" s="10">
        <f t="shared" si="52"/>
        <v>0</v>
      </c>
      <c r="H551" s="24">
        <f t="shared" si="53"/>
        <v>0</v>
      </c>
    </row>
    <row r="552" spans="1:8" x14ac:dyDescent="0.25">
      <c r="A552">
        <v>45</v>
      </c>
      <c r="B552">
        <v>538</v>
      </c>
      <c r="C552" t="b">
        <f t="shared" si="54"/>
        <v>0</v>
      </c>
      <c r="D552" s="10">
        <f t="shared" si="49"/>
        <v>0</v>
      </c>
      <c r="E552" s="10">
        <f t="shared" si="50"/>
        <v>0</v>
      </c>
      <c r="F552" s="10">
        <f t="shared" si="51"/>
        <v>0</v>
      </c>
      <c r="G552" s="10">
        <f t="shared" si="52"/>
        <v>0</v>
      </c>
      <c r="H552" s="24">
        <f t="shared" si="53"/>
        <v>0</v>
      </c>
    </row>
    <row r="553" spans="1:8" x14ac:dyDescent="0.25">
      <c r="A553">
        <v>45</v>
      </c>
      <c r="B553">
        <v>539</v>
      </c>
      <c r="C553" t="b">
        <f t="shared" si="54"/>
        <v>0</v>
      </c>
      <c r="D553" s="10">
        <f t="shared" si="49"/>
        <v>0</v>
      </c>
      <c r="E553" s="10">
        <f t="shared" si="50"/>
        <v>0</v>
      </c>
      <c r="F553" s="10">
        <f t="shared" si="51"/>
        <v>0</v>
      </c>
      <c r="G553" s="10">
        <f t="shared" si="52"/>
        <v>0</v>
      </c>
      <c r="H553" s="24">
        <f t="shared" si="53"/>
        <v>0</v>
      </c>
    </row>
    <row r="554" spans="1:8" x14ac:dyDescent="0.25">
      <c r="A554">
        <v>45</v>
      </c>
      <c r="B554">
        <v>540</v>
      </c>
      <c r="C554" t="b">
        <f t="shared" si="54"/>
        <v>0</v>
      </c>
      <c r="D554" s="10">
        <f t="shared" si="49"/>
        <v>0</v>
      </c>
      <c r="E554" s="10">
        <f t="shared" si="50"/>
        <v>0</v>
      </c>
      <c r="F554" s="10">
        <f t="shared" si="51"/>
        <v>0</v>
      </c>
      <c r="G554" s="10">
        <f t="shared" si="52"/>
        <v>0</v>
      </c>
      <c r="H554" s="24">
        <f t="shared" si="53"/>
        <v>0</v>
      </c>
    </row>
    <row r="555" spans="1:8" x14ac:dyDescent="0.25">
      <c r="A555">
        <v>46</v>
      </c>
      <c r="B555">
        <v>541</v>
      </c>
      <c r="C555" t="b">
        <f t="shared" si="54"/>
        <v>1</v>
      </c>
      <c r="D555" s="10">
        <f t="shared" si="49"/>
        <v>0</v>
      </c>
      <c r="E555" s="10">
        <f t="shared" si="50"/>
        <v>0</v>
      </c>
      <c r="F555" s="10">
        <f t="shared" si="51"/>
        <v>0</v>
      </c>
      <c r="G555" s="10">
        <f t="shared" si="52"/>
        <v>0</v>
      </c>
      <c r="H555" s="24">
        <f t="shared" si="53"/>
        <v>0</v>
      </c>
    </row>
    <row r="556" spans="1:8" x14ac:dyDescent="0.25">
      <c r="A556">
        <v>46</v>
      </c>
      <c r="B556">
        <v>542</v>
      </c>
      <c r="C556" t="b">
        <f t="shared" si="54"/>
        <v>0</v>
      </c>
      <c r="D556" s="10">
        <f t="shared" si="49"/>
        <v>0</v>
      </c>
      <c r="E556" s="10">
        <f t="shared" si="50"/>
        <v>0</v>
      </c>
      <c r="F556" s="10">
        <f t="shared" si="51"/>
        <v>0</v>
      </c>
      <c r="G556" s="10">
        <f t="shared" si="52"/>
        <v>0</v>
      </c>
      <c r="H556" s="24">
        <f t="shared" si="53"/>
        <v>0</v>
      </c>
    </row>
    <row r="557" spans="1:8" x14ac:dyDescent="0.25">
      <c r="A557">
        <v>46</v>
      </c>
      <c r="B557">
        <v>543</v>
      </c>
      <c r="C557" t="b">
        <f t="shared" si="54"/>
        <v>0</v>
      </c>
      <c r="D557" s="10">
        <f t="shared" si="49"/>
        <v>0</v>
      </c>
      <c r="E557" s="10">
        <f t="shared" si="50"/>
        <v>0</v>
      </c>
      <c r="F557" s="10">
        <f t="shared" si="51"/>
        <v>0</v>
      </c>
      <c r="G557" s="10">
        <f t="shared" si="52"/>
        <v>0</v>
      </c>
      <c r="H557" s="24">
        <f t="shared" si="53"/>
        <v>0</v>
      </c>
    </row>
    <row r="558" spans="1:8" x14ac:dyDescent="0.25">
      <c r="A558">
        <v>46</v>
      </c>
      <c r="B558">
        <v>544</v>
      </c>
      <c r="C558" t="b">
        <f t="shared" si="54"/>
        <v>0</v>
      </c>
      <c r="D558" s="10">
        <f t="shared" si="49"/>
        <v>0</v>
      </c>
      <c r="E558" s="10">
        <f t="shared" si="50"/>
        <v>0</v>
      </c>
      <c r="F558" s="10">
        <f t="shared" si="51"/>
        <v>0</v>
      </c>
      <c r="G558" s="10">
        <f t="shared" si="52"/>
        <v>0</v>
      </c>
      <c r="H558" s="24">
        <f t="shared" si="53"/>
        <v>0</v>
      </c>
    </row>
    <row r="559" spans="1:8" x14ac:dyDescent="0.25">
      <c r="A559">
        <v>46</v>
      </c>
      <c r="B559">
        <v>545</v>
      </c>
      <c r="C559" t="b">
        <f t="shared" si="54"/>
        <v>0</v>
      </c>
      <c r="D559" s="10">
        <f t="shared" si="49"/>
        <v>0</v>
      </c>
      <c r="E559" s="10">
        <f t="shared" si="50"/>
        <v>0</v>
      </c>
      <c r="F559" s="10">
        <f t="shared" si="51"/>
        <v>0</v>
      </c>
      <c r="G559" s="10">
        <f t="shared" si="52"/>
        <v>0</v>
      </c>
      <c r="H559" s="24">
        <f t="shared" si="53"/>
        <v>0</v>
      </c>
    </row>
    <row r="560" spans="1:8" x14ac:dyDescent="0.25">
      <c r="A560">
        <v>46</v>
      </c>
      <c r="B560">
        <v>546</v>
      </c>
      <c r="C560" t="b">
        <f t="shared" si="54"/>
        <v>0</v>
      </c>
      <c r="D560" s="10">
        <f t="shared" si="49"/>
        <v>0</v>
      </c>
      <c r="E560" s="10">
        <f t="shared" si="50"/>
        <v>0</v>
      </c>
      <c r="F560" s="10">
        <f t="shared" si="51"/>
        <v>0</v>
      </c>
      <c r="G560" s="10">
        <f t="shared" si="52"/>
        <v>0</v>
      </c>
      <c r="H560" s="24">
        <f t="shared" si="53"/>
        <v>0</v>
      </c>
    </row>
    <row r="561" spans="1:8" x14ac:dyDescent="0.25">
      <c r="A561">
        <v>46</v>
      </c>
      <c r="B561">
        <v>547</v>
      </c>
      <c r="C561" t="b">
        <f t="shared" si="54"/>
        <v>0</v>
      </c>
      <c r="D561" s="10">
        <f t="shared" si="49"/>
        <v>0</v>
      </c>
      <c r="E561" s="10">
        <f t="shared" si="50"/>
        <v>0</v>
      </c>
      <c r="F561" s="10">
        <f t="shared" si="51"/>
        <v>0</v>
      </c>
      <c r="G561" s="10">
        <f t="shared" si="52"/>
        <v>0</v>
      </c>
      <c r="H561" s="24">
        <f t="shared" si="53"/>
        <v>0</v>
      </c>
    </row>
    <row r="562" spans="1:8" x14ac:dyDescent="0.25">
      <c r="A562">
        <v>46</v>
      </c>
      <c r="B562">
        <v>548</v>
      </c>
      <c r="C562" t="b">
        <f t="shared" si="54"/>
        <v>0</v>
      </c>
      <c r="D562" s="10">
        <f t="shared" si="49"/>
        <v>0</v>
      </c>
      <c r="E562" s="10">
        <f t="shared" si="50"/>
        <v>0</v>
      </c>
      <c r="F562" s="10">
        <f t="shared" si="51"/>
        <v>0</v>
      </c>
      <c r="G562" s="10">
        <f t="shared" si="52"/>
        <v>0</v>
      </c>
      <c r="H562" s="24">
        <f t="shared" si="53"/>
        <v>0</v>
      </c>
    </row>
    <row r="563" spans="1:8" x14ac:dyDescent="0.25">
      <c r="A563">
        <v>46</v>
      </c>
      <c r="B563">
        <v>549</v>
      </c>
      <c r="C563" t="b">
        <f t="shared" si="54"/>
        <v>0</v>
      </c>
      <c r="D563" s="10">
        <f t="shared" si="49"/>
        <v>0</v>
      </c>
      <c r="E563" s="10">
        <f t="shared" si="50"/>
        <v>0</v>
      </c>
      <c r="F563" s="10">
        <f t="shared" si="51"/>
        <v>0</v>
      </c>
      <c r="G563" s="10">
        <f t="shared" si="52"/>
        <v>0</v>
      </c>
      <c r="H563" s="24">
        <f t="shared" si="53"/>
        <v>0</v>
      </c>
    </row>
    <row r="564" spans="1:8" x14ac:dyDescent="0.25">
      <c r="A564">
        <v>46</v>
      </c>
      <c r="B564">
        <v>550</v>
      </c>
      <c r="C564" t="b">
        <f t="shared" si="54"/>
        <v>0</v>
      </c>
      <c r="D564" s="10">
        <f t="shared" si="49"/>
        <v>0</v>
      </c>
      <c r="E564" s="10">
        <f t="shared" si="50"/>
        <v>0</v>
      </c>
      <c r="F564" s="10">
        <f t="shared" si="51"/>
        <v>0</v>
      </c>
      <c r="G564" s="10">
        <f t="shared" si="52"/>
        <v>0</v>
      </c>
      <c r="H564" s="24">
        <f t="shared" si="53"/>
        <v>0</v>
      </c>
    </row>
    <row r="565" spans="1:8" x14ac:dyDescent="0.25">
      <c r="A565">
        <v>46</v>
      </c>
      <c r="B565">
        <v>551</v>
      </c>
      <c r="C565" t="b">
        <f t="shared" si="54"/>
        <v>0</v>
      </c>
      <c r="D565" s="10">
        <f t="shared" si="49"/>
        <v>0</v>
      </c>
      <c r="E565" s="10">
        <f t="shared" si="50"/>
        <v>0</v>
      </c>
      <c r="F565" s="10">
        <f t="shared" si="51"/>
        <v>0</v>
      </c>
      <c r="G565" s="10">
        <f t="shared" si="52"/>
        <v>0</v>
      </c>
      <c r="H565" s="24">
        <f t="shared" si="53"/>
        <v>0</v>
      </c>
    </row>
    <row r="566" spans="1:8" x14ac:dyDescent="0.25">
      <c r="A566">
        <v>46</v>
      </c>
      <c r="B566">
        <v>552</v>
      </c>
      <c r="C566" t="b">
        <f t="shared" si="54"/>
        <v>0</v>
      </c>
      <c r="D566" s="10">
        <f t="shared" si="49"/>
        <v>0</v>
      </c>
      <c r="E566" s="10">
        <f t="shared" si="50"/>
        <v>0</v>
      </c>
      <c r="F566" s="10">
        <f t="shared" si="51"/>
        <v>0</v>
      </c>
      <c r="G566" s="10">
        <f t="shared" si="52"/>
        <v>0</v>
      </c>
      <c r="H566" s="24">
        <f t="shared" si="53"/>
        <v>0</v>
      </c>
    </row>
    <row r="567" spans="1:8" x14ac:dyDescent="0.25">
      <c r="A567">
        <v>47</v>
      </c>
      <c r="B567">
        <v>553</v>
      </c>
      <c r="C567" t="b">
        <f t="shared" si="54"/>
        <v>1</v>
      </c>
      <c r="D567" s="10">
        <f t="shared" si="49"/>
        <v>0</v>
      </c>
      <c r="E567" s="10">
        <f t="shared" si="50"/>
        <v>0</v>
      </c>
      <c r="F567" s="10">
        <f t="shared" si="51"/>
        <v>0</v>
      </c>
      <c r="G567" s="10">
        <f t="shared" si="52"/>
        <v>0</v>
      </c>
      <c r="H567" s="24">
        <f t="shared" si="53"/>
        <v>0</v>
      </c>
    </row>
    <row r="568" spans="1:8" x14ac:dyDescent="0.25">
      <c r="A568">
        <v>47</v>
      </c>
      <c r="B568">
        <v>554</v>
      </c>
      <c r="C568" t="b">
        <f t="shared" si="54"/>
        <v>0</v>
      </c>
      <c r="D568" s="10">
        <f t="shared" si="49"/>
        <v>0</v>
      </c>
      <c r="E568" s="10">
        <f t="shared" si="50"/>
        <v>0</v>
      </c>
      <c r="F568" s="10">
        <f t="shared" si="51"/>
        <v>0</v>
      </c>
      <c r="G568" s="10">
        <f t="shared" si="52"/>
        <v>0</v>
      </c>
      <c r="H568" s="24">
        <f t="shared" si="53"/>
        <v>0</v>
      </c>
    </row>
    <row r="569" spans="1:8" x14ac:dyDescent="0.25">
      <c r="A569">
        <v>47</v>
      </c>
      <c r="B569">
        <v>555</v>
      </c>
      <c r="C569" t="b">
        <f t="shared" si="54"/>
        <v>0</v>
      </c>
      <c r="D569" s="10">
        <f t="shared" si="49"/>
        <v>0</v>
      </c>
      <c r="E569" s="10">
        <f t="shared" si="50"/>
        <v>0</v>
      </c>
      <c r="F569" s="10">
        <f t="shared" si="51"/>
        <v>0</v>
      </c>
      <c r="G569" s="10">
        <f t="shared" si="52"/>
        <v>0</v>
      </c>
      <c r="H569" s="24">
        <f t="shared" si="53"/>
        <v>0</v>
      </c>
    </row>
    <row r="570" spans="1:8" x14ac:dyDescent="0.25">
      <c r="A570">
        <v>47</v>
      </c>
      <c r="B570">
        <v>556</v>
      </c>
      <c r="C570" t="b">
        <f t="shared" si="54"/>
        <v>0</v>
      </c>
      <c r="D570" s="10">
        <f t="shared" si="49"/>
        <v>0</v>
      </c>
      <c r="E570" s="10">
        <f t="shared" si="50"/>
        <v>0</v>
      </c>
      <c r="F570" s="10">
        <f t="shared" si="51"/>
        <v>0</v>
      </c>
      <c r="G570" s="10">
        <f t="shared" si="52"/>
        <v>0</v>
      </c>
      <c r="H570" s="24">
        <f t="shared" si="53"/>
        <v>0</v>
      </c>
    </row>
    <row r="571" spans="1:8" x14ac:dyDescent="0.25">
      <c r="A571">
        <v>47</v>
      </c>
      <c r="B571">
        <v>557</v>
      </c>
      <c r="C571" t="b">
        <f t="shared" si="54"/>
        <v>0</v>
      </c>
      <c r="D571" s="10">
        <f t="shared" si="49"/>
        <v>0</v>
      </c>
      <c r="E571" s="10">
        <f t="shared" si="50"/>
        <v>0</v>
      </c>
      <c r="F571" s="10">
        <f t="shared" si="51"/>
        <v>0</v>
      </c>
      <c r="G571" s="10">
        <f t="shared" si="52"/>
        <v>0</v>
      </c>
      <c r="H571" s="24">
        <f t="shared" si="53"/>
        <v>0</v>
      </c>
    </row>
    <row r="572" spans="1:8" x14ac:dyDescent="0.25">
      <c r="A572">
        <v>47</v>
      </c>
      <c r="B572">
        <v>558</v>
      </c>
      <c r="C572" t="b">
        <f t="shared" si="54"/>
        <v>0</v>
      </c>
      <c r="D572" s="10">
        <f t="shared" si="49"/>
        <v>0</v>
      </c>
      <c r="E572" s="10">
        <f t="shared" si="50"/>
        <v>0</v>
      </c>
      <c r="F572" s="10">
        <f t="shared" si="51"/>
        <v>0</v>
      </c>
      <c r="G572" s="10">
        <f t="shared" si="52"/>
        <v>0</v>
      </c>
      <c r="H572" s="24">
        <f t="shared" si="53"/>
        <v>0</v>
      </c>
    </row>
    <row r="573" spans="1:8" x14ac:dyDescent="0.25">
      <c r="A573">
        <v>47</v>
      </c>
      <c r="B573">
        <v>559</v>
      </c>
      <c r="C573" t="b">
        <f t="shared" si="54"/>
        <v>0</v>
      </c>
      <c r="D573" s="10">
        <f t="shared" si="49"/>
        <v>0</v>
      </c>
      <c r="E573" s="10">
        <f t="shared" si="50"/>
        <v>0</v>
      </c>
      <c r="F573" s="10">
        <f t="shared" si="51"/>
        <v>0</v>
      </c>
      <c r="G573" s="10">
        <f t="shared" si="52"/>
        <v>0</v>
      </c>
      <c r="H573" s="24">
        <f t="shared" si="53"/>
        <v>0</v>
      </c>
    </row>
    <row r="574" spans="1:8" x14ac:dyDescent="0.25">
      <c r="A574">
        <v>47</v>
      </c>
      <c r="B574">
        <v>560</v>
      </c>
      <c r="C574" t="b">
        <f t="shared" si="54"/>
        <v>0</v>
      </c>
      <c r="D574" s="10">
        <f t="shared" si="49"/>
        <v>0</v>
      </c>
      <c r="E574" s="10">
        <f t="shared" si="50"/>
        <v>0</v>
      </c>
      <c r="F574" s="10">
        <f t="shared" si="51"/>
        <v>0</v>
      </c>
      <c r="G574" s="10">
        <f t="shared" si="52"/>
        <v>0</v>
      </c>
      <c r="H574" s="24">
        <f t="shared" si="53"/>
        <v>0</v>
      </c>
    </row>
    <row r="575" spans="1:8" x14ac:dyDescent="0.25">
      <c r="A575">
        <v>47</v>
      </c>
      <c r="B575">
        <v>561</v>
      </c>
      <c r="C575" t="b">
        <f t="shared" si="54"/>
        <v>0</v>
      </c>
      <c r="D575" s="10">
        <f t="shared" si="49"/>
        <v>0</v>
      </c>
      <c r="E575" s="10">
        <f t="shared" si="50"/>
        <v>0</v>
      </c>
      <c r="F575" s="10">
        <f t="shared" si="51"/>
        <v>0</v>
      </c>
      <c r="G575" s="10">
        <f t="shared" si="52"/>
        <v>0</v>
      </c>
      <c r="H575" s="24">
        <f t="shared" si="53"/>
        <v>0</v>
      </c>
    </row>
    <row r="576" spans="1:8" x14ac:dyDescent="0.25">
      <c r="A576">
        <v>47</v>
      </c>
      <c r="B576">
        <v>562</v>
      </c>
      <c r="C576" t="b">
        <f t="shared" si="54"/>
        <v>0</v>
      </c>
      <c r="D576" s="10">
        <f t="shared" si="49"/>
        <v>0</v>
      </c>
      <c r="E576" s="10">
        <f t="shared" si="50"/>
        <v>0</v>
      </c>
      <c r="F576" s="10">
        <f t="shared" si="51"/>
        <v>0</v>
      </c>
      <c r="G576" s="10">
        <f t="shared" si="52"/>
        <v>0</v>
      </c>
      <c r="H576" s="24">
        <f t="shared" si="53"/>
        <v>0</v>
      </c>
    </row>
    <row r="577" spans="1:8" x14ac:dyDescent="0.25">
      <c r="A577">
        <v>47</v>
      </c>
      <c r="B577">
        <v>563</v>
      </c>
      <c r="C577" t="b">
        <f t="shared" si="54"/>
        <v>0</v>
      </c>
      <c r="D577" s="10">
        <f t="shared" si="49"/>
        <v>0</v>
      </c>
      <c r="E577" s="10">
        <f t="shared" si="50"/>
        <v>0</v>
      </c>
      <c r="F577" s="10">
        <f t="shared" si="51"/>
        <v>0</v>
      </c>
      <c r="G577" s="10">
        <f t="shared" si="52"/>
        <v>0</v>
      </c>
      <c r="H577" s="24">
        <f t="shared" si="53"/>
        <v>0</v>
      </c>
    </row>
    <row r="578" spans="1:8" x14ac:dyDescent="0.25">
      <c r="A578">
        <v>47</v>
      </c>
      <c r="B578">
        <v>564</v>
      </c>
      <c r="C578" t="b">
        <f t="shared" si="54"/>
        <v>0</v>
      </c>
      <c r="D578" s="10">
        <f t="shared" si="49"/>
        <v>0</v>
      </c>
      <c r="E578" s="10">
        <f t="shared" si="50"/>
        <v>0</v>
      </c>
      <c r="F578" s="10">
        <f t="shared" si="51"/>
        <v>0</v>
      </c>
      <c r="G578" s="10">
        <f t="shared" si="52"/>
        <v>0</v>
      </c>
      <c r="H578" s="24">
        <f t="shared" si="53"/>
        <v>0</v>
      </c>
    </row>
    <row r="579" spans="1:8" x14ac:dyDescent="0.25">
      <c r="A579">
        <v>48</v>
      </c>
      <c r="B579">
        <v>565</v>
      </c>
      <c r="C579" t="b">
        <f t="shared" si="54"/>
        <v>1</v>
      </c>
      <c r="D579" s="10">
        <f t="shared" si="49"/>
        <v>0</v>
      </c>
      <c r="E579" s="10">
        <f t="shared" si="50"/>
        <v>0</v>
      </c>
      <c r="F579" s="10">
        <f t="shared" si="51"/>
        <v>0</v>
      </c>
      <c r="G579" s="10">
        <f t="shared" si="52"/>
        <v>0</v>
      </c>
      <c r="H579" s="24">
        <f t="shared" si="53"/>
        <v>0</v>
      </c>
    </row>
    <row r="580" spans="1:8" x14ac:dyDescent="0.25">
      <c r="A580">
        <v>48</v>
      </c>
      <c r="B580">
        <v>566</v>
      </c>
      <c r="C580" t="b">
        <f t="shared" si="54"/>
        <v>0</v>
      </c>
      <c r="D580" s="10">
        <f t="shared" si="49"/>
        <v>0</v>
      </c>
      <c r="E580" s="10">
        <f t="shared" si="50"/>
        <v>0</v>
      </c>
      <c r="F580" s="10">
        <f t="shared" si="51"/>
        <v>0</v>
      </c>
      <c r="G580" s="10">
        <f t="shared" si="52"/>
        <v>0</v>
      </c>
      <c r="H580" s="24">
        <f t="shared" si="53"/>
        <v>0</v>
      </c>
    </row>
    <row r="581" spans="1:8" x14ac:dyDescent="0.25">
      <c r="A581">
        <v>48</v>
      </c>
      <c r="B581">
        <v>567</v>
      </c>
      <c r="C581" t="b">
        <f t="shared" si="54"/>
        <v>0</v>
      </c>
      <c r="D581" s="10">
        <f t="shared" si="49"/>
        <v>0</v>
      </c>
      <c r="E581" s="10">
        <f t="shared" si="50"/>
        <v>0</v>
      </c>
      <c r="F581" s="10">
        <f t="shared" si="51"/>
        <v>0</v>
      </c>
      <c r="G581" s="10">
        <f t="shared" si="52"/>
        <v>0</v>
      </c>
      <c r="H581" s="24">
        <f t="shared" si="53"/>
        <v>0</v>
      </c>
    </row>
    <row r="582" spans="1:8" x14ac:dyDescent="0.25">
      <c r="A582">
        <v>48</v>
      </c>
      <c r="B582">
        <v>568</v>
      </c>
      <c r="C582" t="b">
        <f t="shared" si="54"/>
        <v>0</v>
      </c>
      <c r="D582" s="10">
        <f t="shared" si="49"/>
        <v>0</v>
      </c>
      <c r="E582" s="10">
        <f t="shared" si="50"/>
        <v>0</v>
      </c>
      <c r="F582" s="10">
        <f t="shared" si="51"/>
        <v>0</v>
      </c>
      <c r="G582" s="10">
        <f t="shared" si="52"/>
        <v>0</v>
      </c>
      <c r="H582" s="24">
        <f t="shared" si="53"/>
        <v>0</v>
      </c>
    </row>
    <row r="583" spans="1:8" x14ac:dyDescent="0.25">
      <c r="A583">
        <v>48</v>
      </c>
      <c r="B583">
        <v>569</v>
      </c>
      <c r="C583" t="b">
        <f t="shared" si="54"/>
        <v>0</v>
      </c>
      <c r="D583" s="10">
        <f t="shared" si="49"/>
        <v>0</v>
      </c>
      <c r="E583" s="10">
        <f t="shared" si="50"/>
        <v>0</v>
      </c>
      <c r="F583" s="10">
        <f t="shared" si="51"/>
        <v>0</v>
      </c>
      <c r="G583" s="10">
        <f t="shared" si="52"/>
        <v>0</v>
      </c>
      <c r="H583" s="24">
        <f t="shared" si="53"/>
        <v>0</v>
      </c>
    </row>
    <row r="584" spans="1:8" x14ac:dyDescent="0.25">
      <c r="A584">
        <v>48</v>
      </c>
      <c r="B584">
        <v>570</v>
      </c>
      <c r="C584" t="b">
        <f t="shared" si="54"/>
        <v>0</v>
      </c>
      <c r="D584" s="10">
        <f t="shared" si="49"/>
        <v>0</v>
      </c>
      <c r="E584" s="10">
        <f t="shared" si="50"/>
        <v>0</v>
      </c>
      <c r="F584" s="10">
        <f t="shared" si="51"/>
        <v>0</v>
      </c>
      <c r="G584" s="10">
        <f t="shared" si="52"/>
        <v>0</v>
      </c>
      <c r="H584" s="24">
        <f t="shared" si="53"/>
        <v>0</v>
      </c>
    </row>
    <row r="585" spans="1:8" x14ac:dyDescent="0.25">
      <c r="A585">
        <v>48</v>
      </c>
      <c r="B585">
        <v>571</v>
      </c>
      <c r="C585" t="b">
        <f t="shared" si="54"/>
        <v>0</v>
      </c>
      <c r="D585" s="10">
        <f t="shared" si="49"/>
        <v>0</v>
      </c>
      <c r="E585" s="10">
        <f t="shared" si="50"/>
        <v>0</v>
      </c>
      <c r="F585" s="10">
        <f t="shared" si="51"/>
        <v>0</v>
      </c>
      <c r="G585" s="10">
        <f t="shared" si="52"/>
        <v>0</v>
      </c>
      <c r="H585" s="24">
        <f t="shared" si="53"/>
        <v>0</v>
      </c>
    </row>
    <row r="586" spans="1:8" x14ac:dyDescent="0.25">
      <c r="A586">
        <v>48</v>
      </c>
      <c r="B586">
        <v>572</v>
      </c>
      <c r="C586" t="b">
        <f t="shared" si="54"/>
        <v>0</v>
      </c>
      <c r="D586" s="10">
        <f t="shared" si="49"/>
        <v>0</v>
      </c>
      <c r="E586" s="10">
        <f t="shared" si="50"/>
        <v>0</v>
      </c>
      <c r="F586" s="10">
        <f t="shared" si="51"/>
        <v>0</v>
      </c>
      <c r="G586" s="10">
        <f t="shared" si="52"/>
        <v>0</v>
      </c>
      <c r="H586" s="24">
        <f t="shared" si="53"/>
        <v>0</v>
      </c>
    </row>
    <row r="587" spans="1:8" x14ac:dyDescent="0.25">
      <c r="A587">
        <v>48</v>
      </c>
      <c r="B587">
        <v>573</v>
      </c>
      <c r="C587" t="b">
        <f t="shared" si="54"/>
        <v>0</v>
      </c>
      <c r="D587" s="10">
        <f t="shared" si="49"/>
        <v>0</v>
      </c>
      <c r="E587" s="10">
        <f t="shared" si="50"/>
        <v>0</v>
      </c>
      <c r="F587" s="10">
        <f t="shared" si="51"/>
        <v>0</v>
      </c>
      <c r="G587" s="10">
        <f t="shared" si="52"/>
        <v>0</v>
      </c>
      <c r="H587" s="24">
        <f t="shared" si="53"/>
        <v>0</v>
      </c>
    </row>
    <row r="588" spans="1:8" x14ac:dyDescent="0.25">
      <c r="A588">
        <v>48</v>
      </c>
      <c r="B588">
        <v>574</v>
      </c>
      <c r="C588" t="b">
        <f t="shared" si="54"/>
        <v>0</v>
      </c>
      <c r="D588" s="10">
        <f t="shared" si="49"/>
        <v>0</v>
      </c>
      <c r="E588" s="10">
        <f t="shared" si="50"/>
        <v>0</v>
      </c>
      <c r="F588" s="10">
        <f t="shared" si="51"/>
        <v>0</v>
      </c>
      <c r="G588" s="10">
        <f t="shared" si="52"/>
        <v>0</v>
      </c>
      <c r="H588" s="24">
        <f t="shared" si="53"/>
        <v>0</v>
      </c>
    </row>
    <row r="589" spans="1:8" x14ac:dyDescent="0.25">
      <c r="A589">
        <v>48</v>
      </c>
      <c r="B589">
        <v>575</v>
      </c>
      <c r="C589" t="b">
        <f t="shared" si="54"/>
        <v>0</v>
      </c>
      <c r="D589" s="10">
        <f t="shared" si="49"/>
        <v>0</v>
      </c>
      <c r="E589" s="10">
        <f t="shared" si="50"/>
        <v>0</v>
      </c>
      <c r="F589" s="10">
        <f t="shared" si="51"/>
        <v>0</v>
      </c>
      <c r="G589" s="10">
        <f t="shared" si="52"/>
        <v>0</v>
      </c>
      <c r="H589" s="24">
        <f t="shared" si="53"/>
        <v>0</v>
      </c>
    </row>
    <row r="590" spans="1:8" x14ac:dyDescent="0.25">
      <c r="A590">
        <v>48</v>
      </c>
      <c r="B590">
        <v>576</v>
      </c>
      <c r="C590" t="b">
        <f t="shared" si="54"/>
        <v>0</v>
      </c>
      <c r="D590" s="10">
        <f t="shared" si="49"/>
        <v>0</v>
      </c>
      <c r="E590" s="10">
        <f t="shared" si="50"/>
        <v>0</v>
      </c>
      <c r="F590" s="10">
        <f t="shared" si="51"/>
        <v>0</v>
      </c>
      <c r="G590" s="10">
        <f t="shared" si="52"/>
        <v>0</v>
      </c>
      <c r="H590" s="24">
        <f t="shared" si="53"/>
        <v>0</v>
      </c>
    </row>
    <row r="591" spans="1:8" x14ac:dyDescent="0.25">
      <c r="A591">
        <v>49</v>
      </c>
      <c r="B591">
        <v>577</v>
      </c>
      <c r="C591" t="b">
        <f t="shared" si="54"/>
        <v>1</v>
      </c>
      <c r="D591" s="10">
        <f t="shared" si="49"/>
        <v>0</v>
      </c>
      <c r="E591" s="10">
        <f t="shared" si="50"/>
        <v>0</v>
      </c>
      <c r="F591" s="10">
        <f t="shared" si="51"/>
        <v>0</v>
      </c>
      <c r="G591" s="10">
        <f t="shared" si="52"/>
        <v>0</v>
      </c>
      <c r="H591" s="24">
        <f t="shared" si="53"/>
        <v>0</v>
      </c>
    </row>
    <row r="592" spans="1:8" x14ac:dyDescent="0.25">
      <c r="A592">
        <v>49</v>
      </c>
      <c r="B592">
        <v>578</v>
      </c>
      <c r="C592" t="b">
        <f t="shared" si="54"/>
        <v>0</v>
      </c>
      <c r="D592" s="10">
        <f t="shared" ref="D592:D655" si="55">IF(AND(A592&gt;=$C$6,A592&lt;=$D$6)=TRUE,$B$6,0)</f>
        <v>0</v>
      </c>
      <c r="E592" s="10">
        <f t="shared" ref="E592:E655" si="56">IF(AND(C592=TRUE,A592&gt;=$C$7,A592&lt;=$D$7),$B$7,0)</f>
        <v>0</v>
      </c>
      <c r="F592" s="10">
        <f t="shared" ref="F592:F655" si="57">IF(AND(A592&gt;=$C$8,A592&lt;=$D$8),$B$8,0)</f>
        <v>0</v>
      </c>
      <c r="G592" s="10">
        <f t="shared" ref="G592:G655" si="58">IF(AND(C592=TRUE,A592&gt;=$C$9,A592&lt;=$D$9),$B$9,0)</f>
        <v>0</v>
      </c>
      <c r="H592" s="24">
        <f t="shared" ref="H592:H655" si="59">D592+E592-F592-G592</f>
        <v>0</v>
      </c>
    </row>
    <row r="593" spans="1:8" x14ac:dyDescent="0.25">
      <c r="A593">
        <v>49</v>
      </c>
      <c r="B593">
        <v>579</v>
      </c>
      <c r="C593" t="b">
        <f t="shared" si="54"/>
        <v>0</v>
      </c>
      <c r="D593" s="10">
        <f t="shared" si="55"/>
        <v>0</v>
      </c>
      <c r="E593" s="10">
        <f t="shared" si="56"/>
        <v>0</v>
      </c>
      <c r="F593" s="10">
        <f t="shared" si="57"/>
        <v>0</v>
      </c>
      <c r="G593" s="10">
        <f t="shared" si="58"/>
        <v>0</v>
      </c>
      <c r="H593" s="24">
        <f t="shared" si="59"/>
        <v>0</v>
      </c>
    </row>
    <row r="594" spans="1:8" x14ac:dyDescent="0.25">
      <c r="A594">
        <v>49</v>
      </c>
      <c r="B594">
        <v>580</v>
      </c>
      <c r="C594" t="b">
        <f t="shared" si="54"/>
        <v>0</v>
      </c>
      <c r="D594" s="10">
        <f t="shared" si="55"/>
        <v>0</v>
      </c>
      <c r="E594" s="10">
        <f t="shared" si="56"/>
        <v>0</v>
      </c>
      <c r="F594" s="10">
        <f t="shared" si="57"/>
        <v>0</v>
      </c>
      <c r="G594" s="10">
        <f t="shared" si="58"/>
        <v>0</v>
      </c>
      <c r="H594" s="24">
        <f t="shared" si="59"/>
        <v>0</v>
      </c>
    </row>
    <row r="595" spans="1:8" x14ac:dyDescent="0.25">
      <c r="A595">
        <v>49</v>
      </c>
      <c r="B595">
        <v>581</v>
      </c>
      <c r="C595" t="b">
        <f t="shared" si="54"/>
        <v>0</v>
      </c>
      <c r="D595" s="10">
        <f t="shared" si="55"/>
        <v>0</v>
      </c>
      <c r="E595" s="10">
        <f t="shared" si="56"/>
        <v>0</v>
      </c>
      <c r="F595" s="10">
        <f t="shared" si="57"/>
        <v>0</v>
      </c>
      <c r="G595" s="10">
        <f t="shared" si="58"/>
        <v>0</v>
      </c>
      <c r="H595" s="24">
        <f t="shared" si="59"/>
        <v>0</v>
      </c>
    </row>
    <row r="596" spans="1:8" x14ac:dyDescent="0.25">
      <c r="A596">
        <v>49</v>
      </c>
      <c r="B596">
        <v>582</v>
      </c>
      <c r="C596" t="b">
        <f t="shared" si="54"/>
        <v>0</v>
      </c>
      <c r="D596" s="10">
        <f t="shared" si="55"/>
        <v>0</v>
      </c>
      <c r="E596" s="10">
        <f t="shared" si="56"/>
        <v>0</v>
      </c>
      <c r="F596" s="10">
        <f t="shared" si="57"/>
        <v>0</v>
      </c>
      <c r="G596" s="10">
        <f t="shared" si="58"/>
        <v>0</v>
      </c>
      <c r="H596" s="24">
        <f t="shared" si="59"/>
        <v>0</v>
      </c>
    </row>
    <row r="597" spans="1:8" x14ac:dyDescent="0.25">
      <c r="A597">
        <v>49</v>
      </c>
      <c r="B597">
        <v>583</v>
      </c>
      <c r="C597" t="b">
        <f t="shared" si="54"/>
        <v>0</v>
      </c>
      <c r="D597" s="10">
        <f t="shared" si="55"/>
        <v>0</v>
      </c>
      <c r="E597" s="10">
        <f t="shared" si="56"/>
        <v>0</v>
      </c>
      <c r="F597" s="10">
        <f t="shared" si="57"/>
        <v>0</v>
      </c>
      <c r="G597" s="10">
        <f t="shared" si="58"/>
        <v>0</v>
      </c>
      <c r="H597" s="24">
        <f t="shared" si="59"/>
        <v>0</v>
      </c>
    </row>
    <row r="598" spans="1:8" x14ac:dyDescent="0.25">
      <c r="A598">
        <v>49</v>
      </c>
      <c r="B598">
        <v>584</v>
      </c>
      <c r="C598" t="b">
        <f t="shared" si="54"/>
        <v>0</v>
      </c>
      <c r="D598" s="10">
        <f t="shared" si="55"/>
        <v>0</v>
      </c>
      <c r="E598" s="10">
        <f t="shared" si="56"/>
        <v>0</v>
      </c>
      <c r="F598" s="10">
        <f t="shared" si="57"/>
        <v>0</v>
      </c>
      <c r="G598" s="10">
        <f t="shared" si="58"/>
        <v>0</v>
      </c>
      <c r="H598" s="24">
        <f t="shared" si="59"/>
        <v>0</v>
      </c>
    </row>
    <row r="599" spans="1:8" x14ac:dyDescent="0.25">
      <c r="A599">
        <v>49</v>
      </c>
      <c r="B599">
        <v>585</v>
      </c>
      <c r="C599" t="b">
        <f t="shared" si="54"/>
        <v>0</v>
      </c>
      <c r="D599" s="10">
        <f t="shared" si="55"/>
        <v>0</v>
      </c>
      <c r="E599" s="10">
        <f t="shared" si="56"/>
        <v>0</v>
      </c>
      <c r="F599" s="10">
        <f t="shared" si="57"/>
        <v>0</v>
      </c>
      <c r="G599" s="10">
        <f t="shared" si="58"/>
        <v>0</v>
      </c>
      <c r="H599" s="24">
        <f t="shared" si="59"/>
        <v>0</v>
      </c>
    </row>
    <row r="600" spans="1:8" x14ac:dyDescent="0.25">
      <c r="A600">
        <v>49</v>
      </c>
      <c r="B600">
        <v>586</v>
      </c>
      <c r="C600" t="b">
        <f t="shared" si="54"/>
        <v>0</v>
      </c>
      <c r="D600" s="10">
        <f t="shared" si="55"/>
        <v>0</v>
      </c>
      <c r="E600" s="10">
        <f t="shared" si="56"/>
        <v>0</v>
      </c>
      <c r="F600" s="10">
        <f t="shared" si="57"/>
        <v>0</v>
      </c>
      <c r="G600" s="10">
        <f t="shared" si="58"/>
        <v>0</v>
      </c>
      <c r="H600" s="24">
        <f t="shared" si="59"/>
        <v>0</v>
      </c>
    </row>
    <row r="601" spans="1:8" x14ac:dyDescent="0.25">
      <c r="A601">
        <v>49</v>
      </c>
      <c r="B601">
        <v>587</v>
      </c>
      <c r="C601" t="b">
        <f t="shared" si="54"/>
        <v>0</v>
      </c>
      <c r="D601" s="10">
        <f t="shared" si="55"/>
        <v>0</v>
      </c>
      <c r="E601" s="10">
        <f t="shared" si="56"/>
        <v>0</v>
      </c>
      <c r="F601" s="10">
        <f t="shared" si="57"/>
        <v>0</v>
      </c>
      <c r="G601" s="10">
        <f t="shared" si="58"/>
        <v>0</v>
      </c>
      <c r="H601" s="24">
        <f t="shared" si="59"/>
        <v>0</v>
      </c>
    </row>
    <row r="602" spans="1:8" x14ac:dyDescent="0.25">
      <c r="A602">
        <v>49</v>
      </c>
      <c r="B602">
        <v>588</v>
      </c>
      <c r="C602" t="b">
        <f t="shared" si="54"/>
        <v>0</v>
      </c>
      <c r="D602" s="10">
        <f t="shared" si="55"/>
        <v>0</v>
      </c>
      <c r="E602" s="10">
        <f t="shared" si="56"/>
        <v>0</v>
      </c>
      <c r="F602" s="10">
        <f t="shared" si="57"/>
        <v>0</v>
      </c>
      <c r="G602" s="10">
        <f t="shared" si="58"/>
        <v>0</v>
      </c>
      <c r="H602" s="24">
        <f t="shared" si="59"/>
        <v>0</v>
      </c>
    </row>
    <row r="603" spans="1:8" x14ac:dyDescent="0.25">
      <c r="A603">
        <v>50</v>
      </c>
      <c r="B603">
        <v>589</v>
      </c>
      <c r="C603" t="b">
        <f t="shared" si="54"/>
        <v>1</v>
      </c>
      <c r="D603" s="10">
        <f t="shared" si="55"/>
        <v>0</v>
      </c>
      <c r="E603" s="10">
        <f t="shared" si="56"/>
        <v>0</v>
      </c>
      <c r="F603" s="10">
        <f t="shared" si="57"/>
        <v>0</v>
      </c>
      <c r="G603" s="10">
        <f t="shared" si="58"/>
        <v>0</v>
      </c>
      <c r="H603" s="24">
        <f t="shared" si="59"/>
        <v>0</v>
      </c>
    </row>
    <row r="604" spans="1:8" x14ac:dyDescent="0.25">
      <c r="A604">
        <v>50</v>
      </c>
      <c r="B604">
        <v>590</v>
      </c>
      <c r="C604" t="b">
        <f t="shared" ref="C604:C667" si="60">IF((B604-1)/12=(A604-1),TRUE,FALSE)</f>
        <v>0</v>
      </c>
      <c r="D604" s="10">
        <f t="shared" si="55"/>
        <v>0</v>
      </c>
      <c r="E604" s="10">
        <f t="shared" si="56"/>
        <v>0</v>
      </c>
      <c r="F604" s="10">
        <f t="shared" si="57"/>
        <v>0</v>
      </c>
      <c r="G604" s="10">
        <f t="shared" si="58"/>
        <v>0</v>
      </c>
      <c r="H604" s="24">
        <f t="shared" si="59"/>
        <v>0</v>
      </c>
    </row>
    <row r="605" spans="1:8" x14ac:dyDescent="0.25">
      <c r="A605">
        <v>50</v>
      </c>
      <c r="B605">
        <v>591</v>
      </c>
      <c r="C605" t="b">
        <f t="shared" si="60"/>
        <v>0</v>
      </c>
      <c r="D605" s="10">
        <f t="shared" si="55"/>
        <v>0</v>
      </c>
      <c r="E605" s="10">
        <f t="shared" si="56"/>
        <v>0</v>
      </c>
      <c r="F605" s="10">
        <f t="shared" si="57"/>
        <v>0</v>
      </c>
      <c r="G605" s="10">
        <f t="shared" si="58"/>
        <v>0</v>
      </c>
      <c r="H605" s="24">
        <f t="shared" si="59"/>
        <v>0</v>
      </c>
    </row>
    <row r="606" spans="1:8" x14ac:dyDescent="0.25">
      <c r="A606">
        <v>50</v>
      </c>
      <c r="B606">
        <v>592</v>
      </c>
      <c r="C606" t="b">
        <f t="shared" si="60"/>
        <v>0</v>
      </c>
      <c r="D606" s="10">
        <f t="shared" si="55"/>
        <v>0</v>
      </c>
      <c r="E606" s="10">
        <f t="shared" si="56"/>
        <v>0</v>
      </c>
      <c r="F606" s="10">
        <f t="shared" si="57"/>
        <v>0</v>
      </c>
      <c r="G606" s="10">
        <f t="shared" si="58"/>
        <v>0</v>
      </c>
      <c r="H606" s="24">
        <f t="shared" si="59"/>
        <v>0</v>
      </c>
    </row>
    <row r="607" spans="1:8" x14ac:dyDescent="0.25">
      <c r="A607">
        <v>50</v>
      </c>
      <c r="B607">
        <v>593</v>
      </c>
      <c r="C607" t="b">
        <f t="shared" si="60"/>
        <v>0</v>
      </c>
      <c r="D607" s="10">
        <f t="shared" si="55"/>
        <v>0</v>
      </c>
      <c r="E607" s="10">
        <f t="shared" si="56"/>
        <v>0</v>
      </c>
      <c r="F607" s="10">
        <f t="shared" si="57"/>
        <v>0</v>
      </c>
      <c r="G607" s="10">
        <f t="shared" si="58"/>
        <v>0</v>
      </c>
      <c r="H607" s="24">
        <f t="shared" si="59"/>
        <v>0</v>
      </c>
    </row>
    <row r="608" spans="1:8" x14ac:dyDescent="0.25">
      <c r="A608">
        <v>50</v>
      </c>
      <c r="B608">
        <v>594</v>
      </c>
      <c r="C608" t="b">
        <f t="shared" si="60"/>
        <v>0</v>
      </c>
      <c r="D608" s="10">
        <f t="shared" si="55"/>
        <v>0</v>
      </c>
      <c r="E608" s="10">
        <f t="shared" si="56"/>
        <v>0</v>
      </c>
      <c r="F608" s="10">
        <f t="shared" si="57"/>
        <v>0</v>
      </c>
      <c r="G608" s="10">
        <f t="shared" si="58"/>
        <v>0</v>
      </c>
      <c r="H608" s="24">
        <f t="shared" si="59"/>
        <v>0</v>
      </c>
    </row>
    <row r="609" spans="1:8" x14ac:dyDescent="0.25">
      <c r="A609">
        <v>50</v>
      </c>
      <c r="B609">
        <v>595</v>
      </c>
      <c r="C609" t="b">
        <f t="shared" si="60"/>
        <v>0</v>
      </c>
      <c r="D609" s="10">
        <f t="shared" si="55"/>
        <v>0</v>
      </c>
      <c r="E609" s="10">
        <f t="shared" si="56"/>
        <v>0</v>
      </c>
      <c r="F609" s="10">
        <f t="shared" si="57"/>
        <v>0</v>
      </c>
      <c r="G609" s="10">
        <f t="shared" si="58"/>
        <v>0</v>
      </c>
      <c r="H609" s="24">
        <f t="shared" si="59"/>
        <v>0</v>
      </c>
    </row>
    <row r="610" spans="1:8" x14ac:dyDescent="0.25">
      <c r="A610">
        <v>50</v>
      </c>
      <c r="B610">
        <v>596</v>
      </c>
      <c r="C610" t="b">
        <f t="shared" si="60"/>
        <v>0</v>
      </c>
      <c r="D610" s="10">
        <f t="shared" si="55"/>
        <v>0</v>
      </c>
      <c r="E610" s="10">
        <f t="shared" si="56"/>
        <v>0</v>
      </c>
      <c r="F610" s="10">
        <f t="shared" si="57"/>
        <v>0</v>
      </c>
      <c r="G610" s="10">
        <f t="shared" si="58"/>
        <v>0</v>
      </c>
      <c r="H610" s="24">
        <f t="shared" si="59"/>
        <v>0</v>
      </c>
    </row>
    <row r="611" spans="1:8" x14ac:dyDescent="0.25">
      <c r="A611">
        <v>50</v>
      </c>
      <c r="B611">
        <v>597</v>
      </c>
      <c r="C611" t="b">
        <f t="shared" si="60"/>
        <v>0</v>
      </c>
      <c r="D611" s="10">
        <f t="shared" si="55"/>
        <v>0</v>
      </c>
      <c r="E611" s="10">
        <f t="shared" si="56"/>
        <v>0</v>
      </c>
      <c r="F611" s="10">
        <f t="shared" si="57"/>
        <v>0</v>
      </c>
      <c r="G611" s="10">
        <f t="shared" si="58"/>
        <v>0</v>
      </c>
      <c r="H611" s="24">
        <f t="shared" si="59"/>
        <v>0</v>
      </c>
    </row>
    <row r="612" spans="1:8" x14ac:dyDescent="0.25">
      <c r="A612">
        <v>50</v>
      </c>
      <c r="B612">
        <v>598</v>
      </c>
      <c r="C612" t="b">
        <f t="shared" si="60"/>
        <v>0</v>
      </c>
      <c r="D612" s="10">
        <f t="shared" si="55"/>
        <v>0</v>
      </c>
      <c r="E612" s="10">
        <f t="shared" si="56"/>
        <v>0</v>
      </c>
      <c r="F612" s="10">
        <f t="shared" si="57"/>
        <v>0</v>
      </c>
      <c r="G612" s="10">
        <f t="shared" si="58"/>
        <v>0</v>
      </c>
      <c r="H612" s="24">
        <f t="shared" si="59"/>
        <v>0</v>
      </c>
    </row>
    <row r="613" spans="1:8" x14ac:dyDescent="0.25">
      <c r="A613">
        <v>50</v>
      </c>
      <c r="B613">
        <v>599</v>
      </c>
      <c r="C613" t="b">
        <f t="shared" si="60"/>
        <v>0</v>
      </c>
      <c r="D613" s="10">
        <f t="shared" si="55"/>
        <v>0</v>
      </c>
      <c r="E613" s="10">
        <f t="shared" si="56"/>
        <v>0</v>
      </c>
      <c r="F613" s="10">
        <f t="shared" si="57"/>
        <v>0</v>
      </c>
      <c r="G613" s="10">
        <f t="shared" si="58"/>
        <v>0</v>
      </c>
      <c r="H613" s="24">
        <f t="shared" si="59"/>
        <v>0</v>
      </c>
    </row>
    <row r="614" spans="1:8" x14ac:dyDescent="0.25">
      <c r="A614">
        <v>50</v>
      </c>
      <c r="B614">
        <v>600</v>
      </c>
      <c r="C614" t="b">
        <f t="shared" si="60"/>
        <v>0</v>
      </c>
      <c r="D614" s="10">
        <f t="shared" si="55"/>
        <v>0</v>
      </c>
      <c r="E614" s="10">
        <f t="shared" si="56"/>
        <v>0</v>
      </c>
      <c r="F614" s="10">
        <f t="shared" si="57"/>
        <v>0</v>
      </c>
      <c r="G614" s="10">
        <f t="shared" si="58"/>
        <v>0</v>
      </c>
      <c r="H614" s="24">
        <f t="shared" si="59"/>
        <v>0</v>
      </c>
    </row>
    <row r="615" spans="1:8" x14ac:dyDescent="0.25">
      <c r="A615">
        <v>51</v>
      </c>
      <c r="B615">
        <v>601</v>
      </c>
      <c r="C615" t="b">
        <f t="shared" si="60"/>
        <v>1</v>
      </c>
      <c r="D615" s="10">
        <f t="shared" si="55"/>
        <v>0</v>
      </c>
      <c r="E615" s="10">
        <f t="shared" si="56"/>
        <v>0</v>
      </c>
      <c r="F615" s="10">
        <f t="shared" si="57"/>
        <v>0</v>
      </c>
      <c r="G615" s="10">
        <f t="shared" si="58"/>
        <v>0</v>
      </c>
      <c r="H615" s="24">
        <f t="shared" si="59"/>
        <v>0</v>
      </c>
    </row>
    <row r="616" spans="1:8" x14ac:dyDescent="0.25">
      <c r="A616">
        <v>51</v>
      </c>
      <c r="B616">
        <v>602</v>
      </c>
      <c r="C616" t="b">
        <f t="shared" si="60"/>
        <v>0</v>
      </c>
      <c r="D616" s="10">
        <f t="shared" si="55"/>
        <v>0</v>
      </c>
      <c r="E616" s="10">
        <f t="shared" si="56"/>
        <v>0</v>
      </c>
      <c r="F616" s="10">
        <f t="shared" si="57"/>
        <v>0</v>
      </c>
      <c r="G616" s="10">
        <f t="shared" si="58"/>
        <v>0</v>
      </c>
      <c r="H616" s="24">
        <f t="shared" si="59"/>
        <v>0</v>
      </c>
    </row>
    <row r="617" spans="1:8" x14ac:dyDescent="0.25">
      <c r="A617">
        <v>51</v>
      </c>
      <c r="B617">
        <v>603</v>
      </c>
      <c r="C617" t="b">
        <f t="shared" si="60"/>
        <v>0</v>
      </c>
      <c r="D617" s="10">
        <f t="shared" si="55"/>
        <v>0</v>
      </c>
      <c r="E617" s="10">
        <f t="shared" si="56"/>
        <v>0</v>
      </c>
      <c r="F617" s="10">
        <f t="shared" si="57"/>
        <v>0</v>
      </c>
      <c r="G617" s="10">
        <f t="shared" si="58"/>
        <v>0</v>
      </c>
      <c r="H617" s="24">
        <f t="shared" si="59"/>
        <v>0</v>
      </c>
    </row>
    <row r="618" spans="1:8" x14ac:dyDescent="0.25">
      <c r="A618">
        <v>51</v>
      </c>
      <c r="B618">
        <v>604</v>
      </c>
      <c r="C618" t="b">
        <f t="shared" si="60"/>
        <v>0</v>
      </c>
      <c r="D618" s="10">
        <f t="shared" si="55"/>
        <v>0</v>
      </c>
      <c r="E618" s="10">
        <f t="shared" si="56"/>
        <v>0</v>
      </c>
      <c r="F618" s="10">
        <f t="shared" si="57"/>
        <v>0</v>
      </c>
      <c r="G618" s="10">
        <f t="shared" si="58"/>
        <v>0</v>
      </c>
      <c r="H618" s="24">
        <f t="shared" si="59"/>
        <v>0</v>
      </c>
    </row>
    <row r="619" spans="1:8" x14ac:dyDescent="0.25">
      <c r="A619">
        <v>51</v>
      </c>
      <c r="B619">
        <v>605</v>
      </c>
      <c r="C619" t="b">
        <f t="shared" si="60"/>
        <v>0</v>
      </c>
      <c r="D619" s="10">
        <f t="shared" si="55"/>
        <v>0</v>
      </c>
      <c r="E619" s="10">
        <f t="shared" si="56"/>
        <v>0</v>
      </c>
      <c r="F619" s="10">
        <f t="shared" si="57"/>
        <v>0</v>
      </c>
      <c r="G619" s="10">
        <f t="shared" si="58"/>
        <v>0</v>
      </c>
      <c r="H619" s="24">
        <f t="shared" si="59"/>
        <v>0</v>
      </c>
    </row>
    <row r="620" spans="1:8" x14ac:dyDescent="0.25">
      <c r="A620">
        <v>51</v>
      </c>
      <c r="B620">
        <v>606</v>
      </c>
      <c r="C620" t="b">
        <f t="shared" si="60"/>
        <v>0</v>
      </c>
      <c r="D620" s="10">
        <f t="shared" si="55"/>
        <v>0</v>
      </c>
      <c r="E620" s="10">
        <f t="shared" si="56"/>
        <v>0</v>
      </c>
      <c r="F620" s="10">
        <f t="shared" si="57"/>
        <v>0</v>
      </c>
      <c r="G620" s="10">
        <f t="shared" si="58"/>
        <v>0</v>
      </c>
      <c r="H620" s="24">
        <f t="shared" si="59"/>
        <v>0</v>
      </c>
    </row>
    <row r="621" spans="1:8" x14ac:dyDescent="0.25">
      <c r="A621">
        <v>51</v>
      </c>
      <c r="B621">
        <v>607</v>
      </c>
      <c r="C621" t="b">
        <f t="shared" si="60"/>
        <v>0</v>
      </c>
      <c r="D621" s="10">
        <f t="shared" si="55"/>
        <v>0</v>
      </c>
      <c r="E621" s="10">
        <f t="shared" si="56"/>
        <v>0</v>
      </c>
      <c r="F621" s="10">
        <f t="shared" si="57"/>
        <v>0</v>
      </c>
      <c r="G621" s="10">
        <f t="shared" si="58"/>
        <v>0</v>
      </c>
      <c r="H621" s="24">
        <f t="shared" si="59"/>
        <v>0</v>
      </c>
    </row>
    <row r="622" spans="1:8" x14ac:dyDescent="0.25">
      <c r="A622">
        <v>51</v>
      </c>
      <c r="B622">
        <v>608</v>
      </c>
      <c r="C622" t="b">
        <f t="shared" si="60"/>
        <v>0</v>
      </c>
      <c r="D622" s="10">
        <f t="shared" si="55"/>
        <v>0</v>
      </c>
      <c r="E622" s="10">
        <f t="shared" si="56"/>
        <v>0</v>
      </c>
      <c r="F622" s="10">
        <f t="shared" si="57"/>
        <v>0</v>
      </c>
      <c r="G622" s="10">
        <f t="shared" si="58"/>
        <v>0</v>
      </c>
      <c r="H622" s="24">
        <f t="shared" si="59"/>
        <v>0</v>
      </c>
    </row>
    <row r="623" spans="1:8" x14ac:dyDescent="0.25">
      <c r="A623">
        <v>51</v>
      </c>
      <c r="B623">
        <v>609</v>
      </c>
      <c r="C623" t="b">
        <f t="shared" si="60"/>
        <v>0</v>
      </c>
      <c r="D623" s="10">
        <f t="shared" si="55"/>
        <v>0</v>
      </c>
      <c r="E623" s="10">
        <f t="shared" si="56"/>
        <v>0</v>
      </c>
      <c r="F623" s="10">
        <f t="shared" si="57"/>
        <v>0</v>
      </c>
      <c r="G623" s="10">
        <f t="shared" si="58"/>
        <v>0</v>
      </c>
      <c r="H623" s="24">
        <f t="shared" si="59"/>
        <v>0</v>
      </c>
    </row>
    <row r="624" spans="1:8" x14ac:dyDescent="0.25">
      <c r="A624">
        <v>51</v>
      </c>
      <c r="B624">
        <v>610</v>
      </c>
      <c r="C624" t="b">
        <f t="shared" si="60"/>
        <v>0</v>
      </c>
      <c r="D624" s="10">
        <f t="shared" si="55"/>
        <v>0</v>
      </c>
      <c r="E624" s="10">
        <f t="shared" si="56"/>
        <v>0</v>
      </c>
      <c r="F624" s="10">
        <f t="shared" si="57"/>
        <v>0</v>
      </c>
      <c r="G624" s="10">
        <f t="shared" si="58"/>
        <v>0</v>
      </c>
      <c r="H624" s="24">
        <f t="shared" si="59"/>
        <v>0</v>
      </c>
    </row>
    <row r="625" spans="1:8" x14ac:dyDescent="0.25">
      <c r="A625">
        <v>51</v>
      </c>
      <c r="B625">
        <v>611</v>
      </c>
      <c r="C625" t="b">
        <f t="shared" si="60"/>
        <v>0</v>
      </c>
      <c r="D625" s="10">
        <f t="shared" si="55"/>
        <v>0</v>
      </c>
      <c r="E625" s="10">
        <f t="shared" si="56"/>
        <v>0</v>
      </c>
      <c r="F625" s="10">
        <f t="shared" si="57"/>
        <v>0</v>
      </c>
      <c r="G625" s="10">
        <f t="shared" si="58"/>
        <v>0</v>
      </c>
      <c r="H625" s="24">
        <f t="shared" si="59"/>
        <v>0</v>
      </c>
    </row>
    <row r="626" spans="1:8" x14ac:dyDescent="0.25">
      <c r="A626">
        <v>51</v>
      </c>
      <c r="B626">
        <v>612</v>
      </c>
      <c r="C626" t="b">
        <f t="shared" si="60"/>
        <v>0</v>
      </c>
      <c r="D626" s="10">
        <f t="shared" si="55"/>
        <v>0</v>
      </c>
      <c r="E626" s="10">
        <f t="shared" si="56"/>
        <v>0</v>
      </c>
      <c r="F626" s="10">
        <f t="shared" si="57"/>
        <v>0</v>
      </c>
      <c r="G626" s="10">
        <f t="shared" si="58"/>
        <v>0</v>
      </c>
      <c r="H626" s="24">
        <f t="shared" si="59"/>
        <v>0</v>
      </c>
    </row>
    <row r="627" spans="1:8" x14ac:dyDescent="0.25">
      <c r="A627">
        <v>52</v>
      </c>
      <c r="B627">
        <v>613</v>
      </c>
      <c r="C627" t="b">
        <f t="shared" si="60"/>
        <v>1</v>
      </c>
      <c r="D627" s="10">
        <f t="shared" si="55"/>
        <v>0</v>
      </c>
      <c r="E627" s="10">
        <f t="shared" si="56"/>
        <v>0</v>
      </c>
      <c r="F627" s="10">
        <f t="shared" si="57"/>
        <v>0</v>
      </c>
      <c r="G627" s="10">
        <f t="shared" si="58"/>
        <v>0</v>
      </c>
      <c r="H627" s="24">
        <f t="shared" si="59"/>
        <v>0</v>
      </c>
    </row>
    <row r="628" spans="1:8" x14ac:dyDescent="0.25">
      <c r="A628">
        <v>52</v>
      </c>
      <c r="B628">
        <v>614</v>
      </c>
      <c r="C628" t="b">
        <f t="shared" si="60"/>
        <v>0</v>
      </c>
      <c r="D628" s="10">
        <f t="shared" si="55"/>
        <v>0</v>
      </c>
      <c r="E628" s="10">
        <f t="shared" si="56"/>
        <v>0</v>
      </c>
      <c r="F628" s="10">
        <f t="shared" si="57"/>
        <v>0</v>
      </c>
      <c r="G628" s="10">
        <f t="shared" si="58"/>
        <v>0</v>
      </c>
      <c r="H628" s="24">
        <f t="shared" si="59"/>
        <v>0</v>
      </c>
    </row>
    <row r="629" spans="1:8" x14ac:dyDescent="0.25">
      <c r="A629">
        <v>52</v>
      </c>
      <c r="B629">
        <v>615</v>
      </c>
      <c r="C629" t="b">
        <f t="shared" si="60"/>
        <v>0</v>
      </c>
      <c r="D629" s="10">
        <f t="shared" si="55"/>
        <v>0</v>
      </c>
      <c r="E629" s="10">
        <f t="shared" si="56"/>
        <v>0</v>
      </c>
      <c r="F629" s="10">
        <f t="shared" si="57"/>
        <v>0</v>
      </c>
      <c r="G629" s="10">
        <f t="shared" si="58"/>
        <v>0</v>
      </c>
      <c r="H629" s="24">
        <f t="shared" si="59"/>
        <v>0</v>
      </c>
    </row>
    <row r="630" spans="1:8" x14ac:dyDescent="0.25">
      <c r="A630">
        <v>52</v>
      </c>
      <c r="B630">
        <v>616</v>
      </c>
      <c r="C630" t="b">
        <f t="shared" si="60"/>
        <v>0</v>
      </c>
      <c r="D630" s="10">
        <f t="shared" si="55"/>
        <v>0</v>
      </c>
      <c r="E630" s="10">
        <f t="shared" si="56"/>
        <v>0</v>
      </c>
      <c r="F630" s="10">
        <f t="shared" si="57"/>
        <v>0</v>
      </c>
      <c r="G630" s="10">
        <f t="shared" si="58"/>
        <v>0</v>
      </c>
      <c r="H630" s="24">
        <f t="shared" si="59"/>
        <v>0</v>
      </c>
    </row>
    <row r="631" spans="1:8" x14ac:dyDescent="0.25">
      <c r="A631">
        <v>52</v>
      </c>
      <c r="B631">
        <v>617</v>
      </c>
      <c r="C631" t="b">
        <f t="shared" si="60"/>
        <v>0</v>
      </c>
      <c r="D631" s="10">
        <f t="shared" si="55"/>
        <v>0</v>
      </c>
      <c r="E631" s="10">
        <f t="shared" si="56"/>
        <v>0</v>
      </c>
      <c r="F631" s="10">
        <f t="shared" si="57"/>
        <v>0</v>
      </c>
      <c r="G631" s="10">
        <f t="shared" si="58"/>
        <v>0</v>
      </c>
      <c r="H631" s="24">
        <f t="shared" si="59"/>
        <v>0</v>
      </c>
    </row>
    <row r="632" spans="1:8" x14ac:dyDescent="0.25">
      <c r="A632">
        <v>52</v>
      </c>
      <c r="B632">
        <v>618</v>
      </c>
      <c r="C632" t="b">
        <f t="shared" si="60"/>
        <v>0</v>
      </c>
      <c r="D632" s="10">
        <f t="shared" si="55"/>
        <v>0</v>
      </c>
      <c r="E632" s="10">
        <f t="shared" si="56"/>
        <v>0</v>
      </c>
      <c r="F632" s="10">
        <f t="shared" si="57"/>
        <v>0</v>
      </c>
      <c r="G632" s="10">
        <f t="shared" si="58"/>
        <v>0</v>
      </c>
      <c r="H632" s="24">
        <f t="shared" si="59"/>
        <v>0</v>
      </c>
    </row>
    <row r="633" spans="1:8" x14ac:dyDescent="0.25">
      <c r="A633">
        <v>52</v>
      </c>
      <c r="B633">
        <v>619</v>
      </c>
      <c r="C633" t="b">
        <f t="shared" si="60"/>
        <v>0</v>
      </c>
      <c r="D633" s="10">
        <f t="shared" si="55"/>
        <v>0</v>
      </c>
      <c r="E633" s="10">
        <f t="shared" si="56"/>
        <v>0</v>
      </c>
      <c r="F633" s="10">
        <f t="shared" si="57"/>
        <v>0</v>
      </c>
      <c r="G633" s="10">
        <f t="shared" si="58"/>
        <v>0</v>
      </c>
      <c r="H633" s="24">
        <f t="shared" si="59"/>
        <v>0</v>
      </c>
    </row>
    <row r="634" spans="1:8" x14ac:dyDescent="0.25">
      <c r="A634">
        <v>52</v>
      </c>
      <c r="B634">
        <v>620</v>
      </c>
      <c r="C634" t="b">
        <f t="shared" si="60"/>
        <v>0</v>
      </c>
      <c r="D634" s="10">
        <f t="shared" si="55"/>
        <v>0</v>
      </c>
      <c r="E634" s="10">
        <f t="shared" si="56"/>
        <v>0</v>
      </c>
      <c r="F634" s="10">
        <f t="shared" si="57"/>
        <v>0</v>
      </c>
      <c r="G634" s="10">
        <f t="shared" si="58"/>
        <v>0</v>
      </c>
      <c r="H634" s="24">
        <f t="shared" si="59"/>
        <v>0</v>
      </c>
    </row>
    <row r="635" spans="1:8" x14ac:dyDescent="0.25">
      <c r="A635">
        <v>52</v>
      </c>
      <c r="B635">
        <v>621</v>
      </c>
      <c r="C635" t="b">
        <f t="shared" si="60"/>
        <v>0</v>
      </c>
      <c r="D635" s="10">
        <f t="shared" si="55"/>
        <v>0</v>
      </c>
      <c r="E635" s="10">
        <f t="shared" si="56"/>
        <v>0</v>
      </c>
      <c r="F635" s="10">
        <f t="shared" si="57"/>
        <v>0</v>
      </c>
      <c r="G635" s="10">
        <f t="shared" si="58"/>
        <v>0</v>
      </c>
      <c r="H635" s="24">
        <f t="shared" si="59"/>
        <v>0</v>
      </c>
    </row>
    <row r="636" spans="1:8" x14ac:dyDescent="0.25">
      <c r="A636">
        <v>52</v>
      </c>
      <c r="B636">
        <v>622</v>
      </c>
      <c r="C636" t="b">
        <f t="shared" si="60"/>
        <v>0</v>
      </c>
      <c r="D636" s="10">
        <f t="shared" si="55"/>
        <v>0</v>
      </c>
      <c r="E636" s="10">
        <f t="shared" si="56"/>
        <v>0</v>
      </c>
      <c r="F636" s="10">
        <f t="shared" si="57"/>
        <v>0</v>
      </c>
      <c r="G636" s="10">
        <f t="shared" si="58"/>
        <v>0</v>
      </c>
      <c r="H636" s="24">
        <f t="shared" si="59"/>
        <v>0</v>
      </c>
    </row>
    <row r="637" spans="1:8" x14ac:dyDescent="0.25">
      <c r="A637">
        <v>52</v>
      </c>
      <c r="B637">
        <v>623</v>
      </c>
      <c r="C637" t="b">
        <f t="shared" si="60"/>
        <v>0</v>
      </c>
      <c r="D637" s="10">
        <f t="shared" si="55"/>
        <v>0</v>
      </c>
      <c r="E637" s="10">
        <f t="shared" si="56"/>
        <v>0</v>
      </c>
      <c r="F637" s="10">
        <f t="shared" si="57"/>
        <v>0</v>
      </c>
      <c r="G637" s="10">
        <f t="shared" si="58"/>
        <v>0</v>
      </c>
      <c r="H637" s="24">
        <f t="shared" si="59"/>
        <v>0</v>
      </c>
    </row>
    <row r="638" spans="1:8" x14ac:dyDescent="0.25">
      <c r="A638">
        <v>52</v>
      </c>
      <c r="B638">
        <v>624</v>
      </c>
      <c r="C638" t="b">
        <f t="shared" si="60"/>
        <v>0</v>
      </c>
      <c r="D638" s="10">
        <f t="shared" si="55"/>
        <v>0</v>
      </c>
      <c r="E638" s="10">
        <f t="shared" si="56"/>
        <v>0</v>
      </c>
      <c r="F638" s="10">
        <f t="shared" si="57"/>
        <v>0</v>
      </c>
      <c r="G638" s="10">
        <f t="shared" si="58"/>
        <v>0</v>
      </c>
      <c r="H638" s="24">
        <f t="shared" si="59"/>
        <v>0</v>
      </c>
    </row>
    <row r="639" spans="1:8" x14ac:dyDescent="0.25">
      <c r="A639">
        <v>53</v>
      </c>
      <c r="B639">
        <v>625</v>
      </c>
      <c r="C639" t="b">
        <f t="shared" si="60"/>
        <v>1</v>
      </c>
      <c r="D639" s="10">
        <f t="shared" si="55"/>
        <v>0</v>
      </c>
      <c r="E639" s="10">
        <f t="shared" si="56"/>
        <v>0</v>
      </c>
      <c r="F639" s="10">
        <f t="shared" si="57"/>
        <v>0</v>
      </c>
      <c r="G639" s="10">
        <f t="shared" si="58"/>
        <v>0</v>
      </c>
      <c r="H639" s="24">
        <f t="shared" si="59"/>
        <v>0</v>
      </c>
    </row>
    <row r="640" spans="1:8" x14ac:dyDescent="0.25">
      <c r="A640">
        <v>53</v>
      </c>
      <c r="B640">
        <v>626</v>
      </c>
      <c r="C640" t="b">
        <f t="shared" si="60"/>
        <v>0</v>
      </c>
      <c r="D640" s="10">
        <f t="shared" si="55"/>
        <v>0</v>
      </c>
      <c r="E640" s="10">
        <f t="shared" si="56"/>
        <v>0</v>
      </c>
      <c r="F640" s="10">
        <f t="shared" si="57"/>
        <v>0</v>
      </c>
      <c r="G640" s="10">
        <f t="shared" si="58"/>
        <v>0</v>
      </c>
      <c r="H640" s="24">
        <f t="shared" si="59"/>
        <v>0</v>
      </c>
    </row>
    <row r="641" spans="1:8" x14ac:dyDescent="0.25">
      <c r="A641">
        <v>53</v>
      </c>
      <c r="B641">
        <v>627</v>
      </c>
      <c r="C641" t="b">
        <f t="shared" si="60"/>
        <v>0</v>
      </c>
      <c r="D641" s="10">
        <f t="shared" si="55"/>
        <v>0</v>
      </c>
      <c r="E641" s="10">
        <f t="shared" si="56"/>
        <v>0</v>
      </c>
      <c r="F641" s="10">
        <f t="shared" si="57"/>
        <v>0</v>
      </c>
      <c r="G641" s="10">
        <f t="shared" si="58"/>
        <v>0</v>
      </c>
      <c r="H641" s="24">
        <f t="shared" si="59"/>
        <v>0</v>
      </c>
    </row>
    <row r="642" spans="1:8" x14ac:dyDescent="0.25">
      <c r="A642">
        <v>53</v>
      </c>
      <c r="B642">
        <v>628</v>
      </c>
      <c r="C642" t="b">
        <f t="shared" si="60"/>
        <v>0</v>
      </c>
      <c r="D642" s="10">
        <f t="shared" si="55"/>
        <v>0</v>
      </c>
      <c r="E642" s="10">
        <f t="shared" si="56"/>
        <v>0</v>
      </c>
      <c r="F642" s="10">
        <f t="shared" si="57"/>
        <v>0</v>
      </c>
      <c r="G642" s="10">
        <f t="shared" si="58"/>
        <v>0</v>
      </c>
      <c r="H642" s="24">
        <f t="shared" si="59"/>
        <v>0</v>
      </c>
    </row>
    <row r="643" spans="1:8" x14ac:dyDescent="0.25">
      <c r="A643">
        <v>53</v>
      </c>
      <c r="B643">
        <v>629</v>
      </c>
      <c r="C643" t="b">
        <f t="shared" si="60"/>
        <v>0</v>
      </c>
      <c r="D643" s="10">
        <f t="shared" si="55"/>
        <v>0</v>
      </c>
      <c r="E643" s="10">
        <f t="shared" si="56"/>
        <v>0</v>
      </c>
      <c r="F643" s="10">
        <f t="shared" si="57"/>
        <v>0</v>
      </c>
      <c r="G643" s="10">
        <f t="shared" si="58"/>
        <v>0</v>
      </c>
      <c r="H643" s="24">
        <f t="shared" si="59"/>
        <v>0</v>
      </c>
    </row>
    <row r="644" spans="1:8" x14ac:dyDescent="0.25">
      <c r="A644">
        <v>53</v>
      </c>
      <c r="B644">
        <v>630</v>
      </c>
      <c r="C644" t="b">
        <f t="shared" si="60"/>
        <v>0</v>
      </c>
      <c r="D644" s="10">
        <f t="shared" si="55"/>
        <v>0</v>
      </c>
      <c r="E644" s="10">
        <f t="shared" si="56"/>
        <v>0</v>
      </c>
      <c r="F644" s="10">
        <f t="shared" si="57"/>
        <v>0</v>
      </c>
      <c r="G644" s="10">
        <f t="shared" si="58"/>
        <v>0</v>
      </c>
      <c r="H644" s="24">
        <f t="shared" si="59"/>
        <v>0</v>
      </c>
    </row>
    <row r="645" spans="1:8" x14ac:dyDescent="0.25">
      <c r="A645">
        <v>53</v>
      </c>
      <c r="B645">
        <v>631</v>
      </c>
      <c r="C645" t="b">
        <f t="shared" si="60"/>
        <v>0</v>
      </c>
      <c r="D645" s="10">
        <f t="shared" si="55"/>
        <v>0</v>
      </c>
      <c r="E645" s="10">
        <f t="shared" si="56"/>
        <v>0</v>
      </c>
      <c r="F645" s="10">
        <f t="shared" si="57"/>
        <v>0</v>
      </c>
      <c r="G645" s="10">
        <f t="shared" si="58"/>
        <v>0</v>
      </c>
      <c r="H645" s="24">
        <f t="shared" si="59"/>
        <v>0</v>
      </c>
    </row>
    <row r="646" spans="1:8" x14ac:dyDescent="0.25">
      <c r="A646">
        <v>53</v>
      </c>
      <c r="B646">
        <v>632</v>
      </c>
      <c r="C646" t="b">
        <f t="shared" si="60"/>
        <v>0</v>
      </c>
      <c r="D646" s="10">
        <f t="shared" si="55"/>
        <v>0</v>
      </c>
      <c r="E646" s="10">
        <f t="shared" si="56"/>
        <v>0</v>
      </c>
      <c r="F646" s="10">
        <f t="shared" si="57"/>
        <v>0</v>
      </c>
      <c r="G646" s="10">
        <f t="shared" si="58"/>
        <v>0</v>
      </c>
      <c r="H646" s="24">
        <f t="shared" si="59"/>
        <v>0</v>
      </c>
    </row>
    <row r="647" spans="1:8" x14ac:dyDescent="0.25">
      <c r="A647">
        <v>53</v>
      </c>
      <c r="B647">
        <v>633</v>
      </c>
      <c r="C647" t="b">
        <f t="shared" si="60"/>
        <v>0</v>
      </c>
      <c r="D647" s="10">
        <f t="shared" si="55"/>
        <v>0</v>
      </c>
      <c r="E647" s="10">
        <f t="shared" si="56"/>
        <v>0</v>
      </c>
      <c r="F647" s="10">
        <f t="shared" si="57"/>
        <v>0</v>
      </c>
      <c r="G647" s="10">
        <f t="shared" si="58"/>
        <v>0</v>
      </c>
      <c r="H647" s="24">
        <f t="shared" si="59"/>
        <v>0</v>
      </c>
    </row>
    <row r="648" spans="1:8" x14ac:dyDescent="0.25">
      <c r="A648">
        <v>53</v>
      </c>
      <c r="B648">
        <v>634</v>
      </c>
      <c r="C648" t="b">
        <f t="shared" si="60"/>
        <v>0</v>
      </c>
      <c r="D648" s="10">
        <f t="shared" si="55"/>
        <v>0</v>
      </c>
      <c r="E648" s="10">
        <f t="shared" si="56"/>
        <v>0</v>
      </c>
      <c r="F648" s="10">
        <f t="shared" si="57"/>
        <v>0</v>
      </c>
      <c r="G648" s="10">
        <f t="shared" si="58"/>
        <v>0</v>
      </c>
      <c r="H648" s="24">
        <f t="shared" si="59"/>
        <v>0</v>
      </c>
    </row>
    <row r="649" spans="1:8" x14ac:dyDescent="0.25">
      <c r="A649">
        <v>53</v>
      </c>
      <c r="B649">
        <v>635</v>
      </c>
      <c r="C649" t="b">
        <f t="shared" si="60"/>
        <v>0</v>
      </c>
      <c r="D649" s="10">
        <f t="shared" si="55"/>
        <v>0</v>
      </c>
      <c r="E649" s="10">
        <f t="shared" si="56"/>
        <v>0</v>
      </c>
      <c r="F649" s="10">
        <f t="shared" si="57"/>
        <v>0</v>
      </c>
      <c r="G649" s="10">
        <f t="shared" si="58"/>
        <v>0</v>
      </c>
      <c r="H649" s="24">
        <f t="shared" si="59"/>
        <v>0</v>
      </c>
    </row>
    <row r="650" spans="1:8" x14ac:dyDescent="0.25">
      <c r="A650">
        <v>53</v>
      </c>
      <c r="B650">
        <v>636</v>
      </c>
      <c r="C650" t="b">
        <f t="shared" si="60"/>
        <v>0</v>
      </c>
      <c r="D650" s="10">
        <f t="shared" si="55"/>
        <v>0</v>
      </c>
      <c r="E650" s="10">
        <f t="shared" si="56"/>
        <v>0</v>
      </c>
      <c r="F650" s="10">
        <f t="shared" si="57"/>
        <v>0</v>
      </c>
      <c r="G650" s="10">
        <f t="shared" si="58"/>
        <v>0</v>
      </c>
      <c r="H650" s="24">
        <f t="shared" si="59"/>
        <v>0</v>
      </c>
    </row>
    <row r="651" spans="1:8" x14ac:dyDescent="0.25">
      <c r="A651">
        <v>54</v>
      </c>
      <c r="B651">
        <v>637</v>
      </c>
      <c r="C651" t="b">
        <f t="shared" si="60"/>
        <v>1</v>
      </c>
      <c r="D651" s="10">
        <f t="shared" si="55"/>
        <v>0</v>
      </c>
      <c r="E651" s="10">
        <f t="shared" si="56"/>
        <v>0</v>
      </c>
      <c r="F651" s="10">
        <f t="shared" si="57"/>
        <v>0</v>
      </c>
      <c r="G651" s="10">
        <f t="shared" si="58"/>
        <v>0</v>
      </c>
      <c r="H651" s="24">
        <f t="shared" si="59"/>
        <v>0</v>
      </c>
    </row>
    <row r="652" spans="1:8" x14ac:dyDescent="0.25">
      <c r="A652">
        <v>54</v>
      </c>
      <c r="B652">
        <v>638</v>
      </c>
      <c r="C652" t="b">
        <f t="shared" si="60"/>
        <v>0</v>
      </c>
      <c r="D652" s="10">
        <f t="shared" si="55"/>
        <v>0</v>
      </c>
      <c r="E652" s="10">
        <f t="shared" si="56"/>
        <v>0</v>
      </c>
      <c r="F652" s="10">
        <f t="shared" si="57"/>
        <v>0</v>
      </c>
      <c r="G652" s="10">
        <f t="shared" si="58"/>
        <v>0</v>
      </c>
      <c r="H652" s="24">
        <f t="shared" si="59"/>
        <v>0</v>
      </c>
    </row>
    <row r="653" spans="1:8" x14ac:dyDescent="0.25">
      <c r="A653">
        <v>54</v>
      </c>
      <c r="B653">
        <v>639</v>
      </c>
      <c r="C653" t="b">
        <f t="shared" si="60"/>
        <v>0</v>
      </c>
      <c r="D653" s="10">
        <f t="shared" si="55"/>
        <v>0</v>
      </c>
      <c r="E653" s="10">
        <f t="shared" si="56"/>
        <v>0</v>
      </c>
      <c r="F653" s="10">
        <f t="shared" si="57"/>
        <v>0</v>
      </c>
      <c r="G653" s="10">
        <f t="shared" si="58"/>
        <v>0</v>
      </c>
      <c r="H653" s="24">
        <f t="shared" si="59"/>
        <v>0</v>
      </c>
    </row>
    <row r="654" spans="1:8" x14ac:dyDescent="0.25">
      <c r="A654">
        <v>54</v>
      </c>
      <c r="B654">
        <v>640</v>
      </c>
      <c r="C654" t="b">
        <f t="shared" si="60"/>
        <v>0</v>
      </c>
      <c r="D654" s="10">
        <f t="shared" si="55"/>
        <v>0</v>
      </c>
      <c r="E654" s="10">
        <f t="shared" si="56"/>
        <v>0</v>
      </c>
      <c r="F654" s="10">
        <f t="shared" si="57"/>
        <v>0</v>
      </c>
      <c r="G654" s="10">
        <f t="shared" si="58"/>
        <v>0</v>
      </c>
      <c r="H654" s="24">
        <f t="shared" si="59"/>
        <v>0</v>
      </c>
    </row>
    <row r="655" spans="1:8" x14ac:dyDescent="0.25">
      <c r="A655">
        <v>54</v>
      </c>
      <c r="B655">
        <v>641</v>
      </c>
      <c r="C655" t="b">
        <f t="shared" si="60"/>
        <v>0</v>
      </c>
      <c r="D655" s="10">
        <f t="shared" si="55"/>
        <v>0</v>
      </c>
      <c r="E655" s="10">
        <f t="shared" si="56"/>
        <v>0</v>
      </c>
      <c r="F655" s="10">
        <f t="shared" si="57"/>
        <v>0</v>
      </c>
      <c r="G655" s="10">
        <f t="shared" si="58"/>
        <v>0</v>
      </c>
      <c r="H655" s="24">
        <f t="shared" si="59"/>
        <v>0</v>
      </c>
    </row>
    <row r="656" spans="1:8" x14ac:dyDescent="0.25">
      <c r="A656">
        <v>54</v>
      </c>
      <c r="B656">
        <v>642</v>
      </c>
      <c r="C656" t="b">
        <f t="shared" si="60"/>
        <v>0</v>
      </c>
      <c r="D656" s="10">
        <f t="shared" ref="D656:D719" si="61">IF(AND(A656&gt;=$C$6,A656&lt;=$D$6)=TRUE,$B$6,0)</f>
        <v>0</v>
      </c>
      <c r="E656" s="10">
        <f t="shared" ref="E656:E719" si="62">IF(AND(C656=TRUE,A656&gt;=$C$7,A656&lt;=$D$7),$B$7,0)</f>
        <v>0</v>
      </c>
      <c r="F656" s="10">
        <f t="shared" ref="F656:F719" si="63">IF(AND(A656&gt;=$C$8,A656&lt;=$D$8),$B$8,0)</f>
        <v>0</v>
      </c>
      <c r="G656" s="10">
        <f t="shared" ref="G656:G719" si="64">IF(AND(C656=TRUE,A656&gt;=$C$9,A656&lt;=$D$9),$B$9,0)</f>
        <v>0</v>
      </c>
      <c r="H656" s="24">
        <f t="shared" ref="H656:H719" si="65">D656+E656-F656-G656</f>
        <v>0</v>
      </c>
    </row>
    <row r="657" spans="1:8" x14ac:dyDescent="0.25">
      <c r="A657">
        <v>54</v>
      </c>
      <c r="B657">
        <v>643</v>
      </c>
      <c r="C657" t="b">
        <f t="shared" si="60"/>
        <v>0</v>
      </c>
      <c r="D657" s="10">
        <f t="shared" si="61"/>
        <v>0</v>
      </c>
      <c r="E657" s="10">
        <f t="shared" si="62"/>
        <v>0</v>
      </c>
      <c r="F657" s="10">
        <f t="shared" si="63"/>
        <v>0</v>
      </c>
      <c r="G657" s="10">
        <f t="shared" si="64"/>
        <v>0</v>
      </c>
      <c r="H657" s="24">
        <f t="shared" si="65"/>
        <v>0</v>
      </c>
    </row>
    <row r="658" spans="1:8" x14ac:dyDescent="0.25">
      <c r="A658">
        <v>54</v>
      </c>
      <c r="B658">
        <v>644</v>
      </c>
      <c r="C658" t="b">
        <f t="shared" si="60"/>
        <v>0</v>
      </c>
      <c r="D658" s="10">
        <f t="shared" si="61"/>
        <v>0</v>
      </c>
      <c r="E658" s="10">
        <f t="shared" si="62"/>
        <v>0</v>
      </c>
      <c r="F658" s="10">
        <f t="shared" si="63"/>
        <v>0</v>
      </c>
      <c r="G658" s="10">
        <f t="shared" si="64"/>
        <v>0</v>
      </c>
      <c r="H658" s="24">
        <f t="shared" si="65"/>
        <v>0</v>
      </c>
    </row>
    <row r="659" spans="1:8" x14ac:dyDescent="0.25">
      <c r="A659">
        <v>54</v>
      </c>
      <c r="B659">
        <v>645</v>
      </c>
      <c r="C659" t="b">
        <f t="shared" si="60"/>
        <v>0</v>
      </c>
      <c r="D659" s="10">
        <f t="shared" si="61"/>
        <v>0</v>
      </c>
      <c r="E659" s="10">
        <f t="shared" si="62"/>
        <v>0</v>
      </c>
      <c r="F659" s="10">
        <f t="shared" si="63"/>
        <v>0</v>
      </c>
      <c r="G659" s="10">
        <f t="shared" si="64"/>
        <v>0</v>
      </c>
      <c r="H659" s="24">
        <f t="shared" si="65"/>
        <v>0</v>
      </c>
    </row>
    <row r="660" spans="1:8" x14ac:dyDescent="0.25">
      <c r="A660">
        <v>54</v>
      </c>
      <c r="B660">
        <v>646</v>
      </c>
      <c r="C660" t="b">
        <f t="shared" si="60"/>
        <v>0</v>
      </c>
      <c r="D660" s="10">
        <f t="shared" si="61"/>
        <v>0</v>
      </c>
      <c r="E660" s="10">
        <f t="shared" si="62"/>
        <v>0</v>
      </c>
      <c r="F660" s="10">
        <f t="shared" si="63"/>
        <v>0</v>
      </c>
      <c r="G660" s="10">
        <f t="shared" si="64"/>
        <v>0</v>
      </c>
      <c r="H660" s="24">
        <f t="shared" si="65"/>
        <v>0</v>
      </c>
    </row>
    <row r="661" spans="1:8" x14ac:dyDescent="0.25">
      <c r="A661">
        <v>54</v>
      </c>
      <c r="B661">
        <v>647</v>
      </c>
      <c r="C661" t="b">
        <f t="shared" si="60"/>
        <v>0</v>
      </c>
      <c r="D661" s="10">
        <f t="shared" si="61"/>
        <v>0</v>
      </c>
      <c r="E661" s="10">
        <f t="shared" si="62"/>
        <v>0</v>
      </c>
      <c r="F661" s="10">
        <f t="shared" si="63"/>
        <v>0</v>
      </c>
      <c r="G661" s="10">
        <f t="shared" si="64"/>
        <v>0</v>
      </c>
      <c r="H661" s="24">
        <f t="shared" si="65"/>
        <v>0</v>
      </c>
    </row>
    <row r="662" spans="1:8" x14ac:dyDescent="0.25">
      <c r="A662">
        <v>54</v>
      </c>
      <c r="B662">
        <v>648</v>
      </c>
      <c r="C662" t="b">
        <f t="shared" si="60"/>
        <v>0</v>
      </c>
      <c r="D662" s="10">
        <f t="shared" si="61"/>
        <v>0</v>
      </c>
      <c r="E662" s="10">
        <f t="shared" si="62"/>
        <v>0</v>
      </c>
      <c r="F662" s="10">
        <f t="shared" si="63"/>
        <v>0</v>
      </c>
      <c r="G662" s="10">
        <f t="shared" si="64"/>
        <v>0</v>
      </c>
      <c r="H662" s="24">
        <f t="shared" si="65"/>
        <v>0</v>
      </c>
    </row>
    <row r="663" spans="1:8" x14ac:dyDescent="0.25">
      <c r="A663">
        <v>55</v>
      </c>
      <c r="B663">
        <v>649</v>
      </c>
      <c r="C663" t="b">
        <f t="shared" si="60"/>
        <v>1</v>
      </c>
      <c r="D663" s="10">
        <f t="shared" si="61"/>
        <v>0</v>
      </c>
      <c r="E663" s="10">
        <f t="shared" si="62"/>
        <v>0</v>
      </c>
      <c r="F663" s="10">
        <f t="shared" si="63"/>
        <v>0</v>
      </c>
      <c r="G663" s="10">
        <f t="shared" si="64"/>
        <v>0</v>
      </c>
      <c r="H663" s="24">
        <f t="shared" si="65"/>
        <v>0</v>
      </c>
    </row>
    <row r="664" spans="1:8" x14ac:dyDescent="0.25">
      <c r="A664">
        <v>55</v>
      </c>
      <c r="B664">
        <v>650</v>
      </c>
      <c r="C664" t="b">
        <f t="shared" si="60"/>
        <v>0</v>
      </c>
      <c r="D664" s="10">
        <f t="shared" si="61"/>
        <v>0</v>
      </c>
      <c r="E664" s="10">
        <f t="shared" si="62"/>
        <v>0</v>
      </c>
      <c r="F664" s="10">
        <f t="shared" si="63"/>
        <v>0</v>
      </c>
      <c r="G664" s="10">
        <f t="shared" si="64"/>
        <v>0</v>
      </c>
      <c r="H664" s="24">
        <f t="shared" si="65"/>
        <v>0</v>
      </c>
    </row>
    <row r="665" spans="1:8" x14ac:dyDescent="0.25">
      <c r="A665">
        <v>55</v>
      </c>
      <c r="B665">
        <v>651</v>
      </c>
      <c r="C665" t="b">
        <f t="shared" si="60"/>
        <v>0</v>
      </c>
      <c r="D665" s="10">
        <f t="shared" si="61"/>
        <v>0</v>
      </c>
      <c r="E665" s="10">
        <f t="shared" si="62"/>
        <v>0</v>
      </c>
      <c r="F665" s="10">
        <f t="shared" si="63"/>
        <v>0</v>
      </c>
      <c r="G665" s="10">
        <f t="shared" si="64"/>
        <v>0</v>
      </c>
      <c r="H665" s="24">
        <f t="shared" si="65"/>
        <v>0</v>
      </c>
    </row>
    <row r="666" spans="1:8" x14ac:dyDescent="0.25">
      <c r="A666">
        <v>55</v>
      </c>
      <c r="B666">
        <v>652</v>
      </c>
      <c r="C666" t="b">
        <f t="shared" si="60"/>
        <v>0</v>
      </c>
      <c r="D666" s="10">
        <f t="shared" si="61"/>
        <v>0</v>
      </c>
      <c r="E666" s="10">
        <f t="shared" si="62"/>
        <v>0</v>
      </c>
      <c r="F666" s="10">
        <f t="shared" si="63"/>
        <v>0</v>
      </c>
      <c r="G666" s="10">
        <f t="shared" si="64"/>
        <v>0</v>
      </c>
      <c r="H666" s="24">
        <f t="shared" si="65"/>
        <v>0</v>
      </c>
    </row>
    <row r="667" spans="1:8" x14ac:dyDescent="0.25">
      <c r="A667">
        <v>55</v>
      </c>
      <c r="B667">
        <v>653</v>
      </c>
      <c r="C667" t="b">
        <f t="shared" si="60"/>
        <v>0</v>
      </c>
      <c r="D667" s="10">
        <f t="shared" si="61"/>
        <v>0</v>
      </c>
      <c r="E667" s="10">
        <f t="shared" si="62"/>
        <v>0</v>
      </c>
      <c r="F667" s="10">
        <f t="shared" si="63"/>
        <v>0</v>
      </c>
      <c r="G667" s="10">
        <f t="shared" si="64"/>
        <v>0</v>
      </c>
      <c r="H667" s="24">
        <f t="shared" si="65"/>
        <v>0</v>
      </c>
    </row>
    <row r="668" spans="1:8" x14ac:dyDescent="0.25">
      <c r="A668">
        <v>55</v>
      </c>
      <c r="B668">
        <v>654</v>
      </c>
      <c r="C668" t="b">
        <f t="shared" ref="C668:C731" si="66">IF((B668-1)/12=(A668-1),TRUE,FALSE)</f>
        <v>0</v>
      </c>
      <c r="D668" s="10">
        <f t="shared" si="61"/>
        <v>0</v>
      </c>
      <c r="E668" s="10">
        <f t="shared" si="62"/>
        <v>0</v>
      </c>
      <c r="F668" s="10">
        <f t="shared" si="63"/>
        <v>0</v>
      </c>
      <c r="G668" s="10">
        <f t="shared" si="64"/>
        <v>0</v>
      </c>
      <c r="H668" s="24">
        <f t="shared" si="65"/>
        <v>0</v>
      </c>
    </row>
    <row r="669" spans="1:8" x14ac:dyDescent="0.25">
      <c r="A669">
        <v>55</v>
      </c>
      <c r="B669">
        <v>655</v>
      </c>
      <c r="C669" t="b">
        <f t="shared" si="66"/>
        <v>0</v>
      </c>
      <c r="D669" s="10">
        <f t="shared" si="61"/>
        <v>0</v>
      </c>
      <c r="E669" s="10">
        <f t="shared" si="62"/>
        <v>0</v>
      </c>
      <c r="F669" s="10">
        <f t="shared" si="63"/>
        <v>0</v>
      </c>
      <c r="G669" s="10">
        <f t="shared" si="64"/>
        <v>0</v>
      </c>
      <c r="H669" s="24">
        <f t="shared" si="65"/>
        <v>0</v>
      </c>
    </row>
    <row r="670" spans="1:8" x14ac:dyDescent="0.25">
      <c r="A670">
        <v>55</v>
      </c>
      <c r="B670">
        <v>656</v>
      </c>
      <c r="C670" t="b">
        <f t="shared" si="66"/>
        <v>0</v>
      </c>
      <c r="D670" s="10">
        <f t="shared" si="61"/>
        <v>0</v>
      </c>
      <c r="E670" s="10">
        <f t="shared" si="62"/>
        <v>0</v>
      </c>
      <c r="F670" s="10">
        <f t="shared" si="63"/>
        <v>0</v>
      </c>
      <c r="G670" s="10">
        <f t="shared" si="64"/>
        <v>0</v>
      </c>
      <c r="H670" s="24">
        <f t="shared" si="65"/>
        <v>0</v>
      </c>
    </row>
    <row r="671" spans="1:8" x14ac:dyDescent="0.25">
      <c r="A671">
        <v>55</v>
      </c>
      <c r="B671">
        <v>657</v>
      </c>
      <c r="C671" t="b">
        <f t="shared" si="66"/>
        <v>0</v>
      </c>
      <c r="D671" s="10">
        <f t="shared" si="61"/>
        <v>0</v>
      </c>
      <c r="E671" s="10">
        <f t="shared" si="62"/>
        <v>0</v>
      </c>
      <c r="F671" s="10">
        <f t="shared" si="63"/>
        <v>0</v>
      </c>
      <c r="G671" s="10">
        <f t="shared" si="64"/>
        <v>0</v>
      </c>
      <c r="H671" s="24">
        <f t="shared" si="65"/>
        <v>0</v>
      </c>
    </row>
    <row r="672" spans="1:8" x14ac:dyDescent="0.25">
      <c r="A672">
        <v>55</v>
      </c>
      <c r="B672">
        <v>658</v>
      </c>
      <c r="C672" t="b">
        <f t="shared" si="66"/>
        <v>0</v>
      </c>
      <c r="D672" s="10">
        <f t="shared" si="61"/>
        <v>0</v>
      </c>
      <c r="E672" s="10">
        <f t="shared" si="62"/>
        <v>0</v>
      </c>
      <c r="F672" s="10">
        <f t="shared" si="63"/>
        <v>0</v>
      </c>
      <c r="G672" s="10">
        <f t="shared" si="64"/>
        <v>0</v>
      </c>
      <c r="H672" s="24">
        <f t="shared" si="65"/>
        <v>0</v>
      </c>
    </row>
    <row r="673" spans="1:8" x14ac:dyDescent="0.25">
      <c r="A673">
        <v>55</v>
      </c>
      <c r="B673">
        <v>659</v>
      </c>
      <c r="C673" t="b">
        <f t="shared" si="66"/>
        <v>0</v>
      </c>
      <c r="D673" s="10">
        <f t="shared" si="61"/>
        <v>0</v>
      </c>
      <c r="E673" s="10">
        <f t="shared" si="62"/>
        <v>0</v>
      </c>
      <c r="F673" s="10">
        <f t="shared" si="63"/>
        <v>0</v>
      </c>
      <c r="G673" s="10">
        <f t="shared" si="64"/>
        <v>0</v>
      </c>
      <c r="H673" s="24">
        <f t="shared" si="65"/>
        <v>0</v>
      </c>
    </row>
    <row r="674" spans="1:8" x14ac:dyDescent="0.25">
      <c r="A674">
        <v>55</v>
      </c>
      <c r="B674">
        <v>660</v>
      </c>
      <c r="C674" t="b">
        <f t="shared" si="66"/>
        <v>0</v>
      </c>
      <c r="D674" s="10">
        <f t="shared" si="61"/>
        <v>0</v>
      </c>
      <c r="E674" s="10">
        <f t="shared" si="62"/>
        <v>0</v>
      </c>
      <c r="F674" s="10">
        <f t="shared" si="63"/>
        <v>0</v>
      </c>
      <c r="G674" s="10">
        <f t="shared" si="64"/>
        <v>0</v>
      </c>
      <c r="H674" s="24">
        <f t="shared" si="65"/>
        <v>0</v>
      </c>
    </row>
    <row r="675" spans="1:8" x14ac:dyDescent="0.25">
      <c r="A675">
        <v>56</v>
      </c>
      <c r="B675">
        <v>661</v>
      </c>
      <c r="C675" t="b">
        <f t="shared" si="66"/>
        <v>1</v>
      </c>
      <c r="D675" s="10">
        <f t="shared" si="61"/>
        <v>0</v>
      </c>
      <c r="E675" s="10">
        <f t="shared" si="62"/>
        <v>0</v>
      </c>
      <c r="F675" s="10">
        <f t="shared" si="63"/>
        <v>0</v>
      </c>
      <c r="G675" s="10">
        <f t="shared" si="64"/>
        <v>0</v>
      </c>
      <c r="H675" s="24">
        <f t="shared" si="65"/>
        <v>0</v>
      </c>
    </row>
    <row r="676" spans="1:8" x14ac:dyDescent="0.25">
      <c r="A676">
        <v>56</v>
      </c>
      <c r="B676">
        <v>662</v>
      </c>
      <c r="C676" t="b">
        <f t="shared" si="66"/>
        <v>0</v>
      </c>
      <c r="D676" s="10">
        <f t="shared" si="61"/>
        <v>0</v>
      </c>
      <c r="E676" s="10">
        <f t="shared" si="62"/>
        <v>0</v>
      </c>
      <c r="F676" s="10">
        <f t="shared" si="63"/>
        <v>0</v>
      </c>
      <c r="G676" s="10">
        <f t="shared" si="64"/>
        <v>0</v>
      </c>
      <c r="H676" s="24">
        <f t="shared" si="65"/>
        <v>0</v>
      </c>
    </row>
    <row r="677" spans="1:8" x14ac:dyDescent="0.25">
      <c r="A677">
        <v>56</v>
      </c>
      <c r="B677">
        <v>663</v>
      </c>
      <c r="C677" t="b">
        <f t="shared" si="66"/>
        <v>0</v>
      </c>
      <c r="D677" s="10">
        <f t="shared" si="61"/>
        <v>0</v>
      </c>
      <c r="E677" s="10">
        <f t="shared" si="62"/>
        <v>0</v>
      </c>
      <c r="F677" s="10">
        <f t="shared" si="63"/>
        <v>0</v>
      </c>
      <c r="G677" s="10">
        <f t="shared" si="64"/>
        <v>0</v>
      </c>
      <c r="H677" s="24">
        <f t="shared" si="65"/>
        <v>0</v>
      </c>
    </row>
    <row r="678" spans="1:8" x14ac:dyDescent="0.25">
      <c r="A678">
        <v>56</v>
      </c>
      <c r="B678">
        <v>664</v>
      </c>
      <c r="C678" t="b">
        <f t="shared" si="66"/>
        <v>0</v>
      </c>
      <c r="D678" s="10">
        <f t="shared" si="61"/>
        <v>0</v>
      </c>
      <c r="E678" s="10">
        <f t="shared" si="62"/>
        <v>0</v>
      </c>
      <c r="F678" s="10">
        <f t="shared" si="63"/>
        <v>0</v>
      </c>
      <c r="G678" s="10">
        <f t="shared" si="64"/>
        <v>0</v>
      </c>
      <c r="H678" s="24">
        <f t="shared" si="65"/>
        <v>0</v>
      </c>
    </row>
    <row r="679" spans="1:8" x14ac:dyDescent="0.25">
      <c r="A679">
        <v>56</v>
      </c>
      <c r="B679">
        <v>665</v>
      </c>
      <c r="C679" t="b">
        <f t="shared" si="66"/>
        <v>0</v>
      </c>
      <c r="D679" s="10">
        <f t="shared" si="61"/>
        <v>0</v>
      </c>
      <c r="E679" s="10">
        <f t="shared" si="62"/>
        <v>0</v>
      </c>
      <c r="F679" s="10">
        <f t="shared" si="63"/>
        <v>0</v>
      </c>
      <c r="G679" s="10">
        <f t="shared" si="64"/>
        <v>0</v>
      </c>
      <c r="H679" s="24">
        <f t="shared" si="65"/>
        <v>0</v>
      </c>
    </row>
    <row r="680" spans="1:8" x14ac:dyDescent="0.25">
      <c r="A680">
        <v>56</v>
      </c>
      <c r="B680">
        <v>666</v>
      </c>
      <c r="C680" t="b">
        <f t="shared" si="66"/>
        <v>0</v>
      </c>
      <c r="D680" s="10">
        <f t="shared" si="61"/>
        <v>0</v>
      </c>
      <c r="E680" s="10">
        <f t="shared" si="62"/>
        <v>0</v>
      </c>
      <c r="F680" s="10">
        <f t="shared" si="63"/>
        <v>0</v>
      </c>
      <c r="G680" s="10">
        <f t="shared" si="64"/>
        <v>0</v>
      </c>
      <c r="H680" s="24">
        <f t="shared" si="65"/>
        <v>0</v>
      </c>
    </row>
    <row r="681" spans="1:8" x14ac:dyDescent="0.25">
      <c r="A681">
        <v>56</v>
      </c>
      <c r="B681">
        <v>667</v>
      </c>
      <c r="C681" t="b">
        <f t="shared" si="66"/>
        <v>0</v>
      </c>
      <c r="D681" s="10">
        <f t="shared" si="61"/>
        <v>0</v>
      </c>
      <c r="E681" s="10">
        <f t="shared" si="62"/>
        <v>0</v>
      </c>
      <c r="F681" s="10">
        <f t="shared" si="63"/>
        <v>0</v>
      </c>
      <c r="G681" s="10">
        <f t="shared" si="64"/>
        <v>0</v>
      </c>
      <c r="H681" s="24">
        <f t="shared" si="65"/>
        <v>0</v>
      </c>
    </row>
    <row r="682" spans="1:8" x14ac:dyDescent="0.25">
      <c r="A682">
        <v>56</v>
      </c>
      <c r="B682">
        <v>668</v>
      </c>
      <c r="C682" t="b">
        <f t="shared" si="66"/>
        <v>0</v>
      </c>
      <c r="D682" s="10">
        <f t="shared" si="61"/>
        <v>0</v>
      </c>
      <c r="E682" s="10">
        <f t="shared" si="62"/>
        <v>0</v>
      </c>
      <c r="F682" s="10">
        <f t="shared" si="63"/>
        <v>0</v>
      </c>
      <c r="G682" s="10">
        <f t="shared" si="64"/>
        <v>0</v>
      </c>
      <c r="H682" s="24">
        <f t="shared" si="65"/>
        <v>0</v>
      </c>
    </row>
    <row r="683" spans="1:8" x14ac:dyDescent="0.25">
      <c r="A683">
        <v>56</v>
      </c>
      <c r="B683">
        <v>669</v>
      </c>
      <c r="C683" t="b">
        <f t="shared" si="66"/>
        <v>0</v>
      </c>
      <c r="D683" s="10">
        <f t="shared" si="61"/>
        <v>0</v>
      </c>
      <c r="E683" s="10">
        <f t="shared" si="62"/>
        <v>0</v>
      </c>
      <c r="F683" s="10">
        <f t="shared" si="63"/>
        <v>0</v>
      </c>
      <c r="G683" s="10">
        <f t="shared" si="64"/>
        <v>0</v>
      </c>
      <c r="H683" s="24">
        <f t="shared" si="65"/>
        <v>0</v>
      </c>
    </row>
    <row r="684" spans="1:8" x14ac:dyDescent="0.25">
      <c r="A684">
        <v>56</v>
      </c>
      <c r="B684">
        <v>670</v>
      </c>
      <c r="C684" t="b">
        <f t="shared" si="66"/>
        <v>0</v>
      </c>
      <c r="D684" s="10">
        <f t="shared" si="61"/>
        <v>0</v>
      </c>
      <c r="E684" s="10">
        <f t="shared" si="62"/>
        <v>0</v>
      </c>
      <c r="F684" s="10">
        <f t="shared" si="63"/>
        <v>0</v>
      </c>
      <c r="G684" s="10">
        <f t="shared" si="64"/>
        <v>0</v>
      </c>
      <c r="H684" s="24">
        <f t="shared" si="65"/>
        <v>0</v>
      </c>
    </row>
    <row r="685" spans="1:8" x14ac:dyDescent="0.25">
      <c r="A685">
        <v>56</v>
      </c>
      <c r="B685">
        <v>671</v>
      </c>
      <c r="C685" t="b">
        <f t="shared" si="66"/>
        <v>0</v>
      </c>
      <c r="D685" s="10">
        <f t="shared" si="61"/>
        <v>0</v>
      </c>
      <c r="E685" s="10">
        <f t="shared" si="62"/>
        <v>0</v>
      </c>
      <c r="F685" s="10">
        <f t="shared" si="63"/>
        <v>0</v>
      </c>
      <c r="G685" s="10">
        <f t="shared" si="64"/>
        <v>0</v>
      </c>
      <c r="H685" s="24">
        <f t="shared" si="65"/>
        <v>0</v>
      </c>
    </row>
    <row r="686" spans="1:8" x14ac:dyDescent="0.25">
      <c r="A686">
        <v>56</v>
      </c>
      <c r="B686">
        <v>672</v>
      </c>
      <c r="C686" t="b">
        <f t="shared" si="66"/>
        <v>0</v>
      </c>
      <c r="D686" s="10">
        <f t="shared" si="61"/>
        <v>0</v>
      </c>
      <c r="E686" s="10">
        <f t="shared" si="62"/>
        <v>0</v>
      </c>
      <c r="F686" s="10">
        <f t="shared" si="63"/>
        <v>0</v>
      </c>
      <c r="G686" s="10">
        <f t="shared" si="64"/>
        <v>0</v>
      </c>
      <c r="H686" s="24">
        <f t="shared" si="65"/>
        <v>0</v>
      </c>
    </row>
    <row r="687" spans="1:8" x14ac:dyDescent="0.25">
      <c r="A687">
        <v>57</v>
      </c>
      <c r="B687">
        <v>673</v>
      </c>
      <c r="C687" t="b">
        <f t="shared" si="66"/>
        <v>1</v>
      </c>
      <c r="D687" s="10">
        <f t="shared" si="61"/>
        <v>0</v>
      </c>
      <c r="E687" s="10">
        <f t="shared" si="62"/>
        <v>0</v>
      </c>
      <c r="F687" s="10">
        <f t="shared" si="63"/>
        <v>0</v>
      </c>
      <c r="G687" s="10">
        <f t="shared" si="64"/>
        <v>0</v>
      </c>
      <c r="H687" s="24">
        <f t="shared" si="65"/>
        <v>0</v>
      </c>
    </row>
    <row r="688" spans="1:8" x14ac:dyDescent="0.25">
      <c r="A688">
        <v>57</v>
      </c>
      <c r="B688">
        <v>674</v>
      </c>
      <c r="C688" t="b">
        <f t="shared" si="66"/>
        <v>0</v>
      </c>
      <c r="D688" s="10">
        <f t="shared" si="61"/>
        <v>0</v>
      </c>
      <c r="E688" s="10">
        <f t="shared" si="62"/>
        <v>0</v>
      </c>
      <c r="F688" s="10">
        <f t="shared" si="63"/>
        <v>0</v>
      </c>
      <c r="G688" s="10">
        <f t="shared" si="64"/>
        <v>0</v>
      </c>
      <c r="H688" s="24">
        <f t="shared" si="65"/>
        <v>0</v>
      </c>
    </row>
    <row r="689" spans="1:8" x14ac:dyDescent="0.25">
      <c r="A689">
        <v>57</v>
      </c>
      <c r="B689">
        <v>675</v>
      </c>
      <c r="C689" t="b">
        <f t="shared" si="66"/>
        <v>0</v>
      </c>
      <c r="D689" s="10">
        <f t="shared" si="61"/>
        <v>0</v>
      </c>
      <c r="E689" s="10">
        <f t="shared" si="62"/>
        <v>0</v>
      </c>
      <c r="F689" s="10">
        <f t="shared" si="63"/>
        <v>0</v>
      </c>
      <c r="G689" s="10">
        <f t="shared" si="64"/>
        <v>0</v>
      </c>
      <c r="H689" s="24">
        <f t="shared" si="65"/>
        <v>0</v>
      </c>
    </row>
    <row r="690" spans="1:8" x14ac:dyDescent="0.25">
      <c r="A690">
        <v>57</v>
      </c>
      <c r="B690">
        <v>676</v>
      </c>
      <c r="C690" t="b">
        <f t="shared" si="66"/>
        <v>0</v>
      </c>
      <c r="D690" s="10">
        <f t="shared" si="61"/>
        <v>0</v>
      </c>
      <c r="E690" s="10">
        <f t="shared" si="62"/>
        <v>0</v>
      </c>
      <c r="F690" s="10">
        <f t="shared" si="63"/>
        <v>0</v>
      </c>
      <c r="G690" s="10">
        <f t="shared" si="64"/>
        <v>0</v>
      </c>
      <c r="H690" s="24">
        <f t="shared" si="65"/>
        <v>0</v>
      </c>
    </row>
    <row r="691" spans="1:8" x14ac:dyDescent="0.25">
      <c r="A691">
        <v>57</v>
      </c>
      <c r="B691">
        <v>677</v>
      </c>
      <c r="C691" t="b">
        <f t="shared" si="66"/>
        <v>0</v>
      </c>
      <c r="D691" s="10">
        <f t="shared" si="61"/>
        <v>0</v>
      </c>
      <c r="E691" s="10">
        <f t="shared" si="62"/>
        <v>0</v>
      </c>
      <c r="F691" s="10">
        <f t="shared" si="63"/>
        <v>0</v>
      </c>
      <c r="G691" s="10">
        <f t="shared" si="64"/>
        <v>0</v>
      </c>
      <c r="H691" s="24">
        <f t="shared" si="65"/>
        <v>0</v>
      </c>
    </row>
    <row r="692" spans="1:8" x14ac:dyDescent="0.25">
      <c r="A692">
        <v>57</v>
      </c>
      <c r="B692">
        <v>678</v>
      </c>
      <c r="C692" t="b">
        <f t="shared" si="66"/>
        <v>0</v>
      </c>
      <c r="D692" s="10">
        <f t="shared" si="61"/>
        <v>0</v>
      </c>
      <c r="E692" s="10">
        <f t="shared" si="62"/>
        <v>0</v>
      </c>
      <c r="F692" s="10">
        <f t="shared" si="63"/>
        <v>0</v>
      </c>
      <c r="G692" s="10">
        <f t="shared" si="64"/>
        <v>0</v>
      </c>
      <c r="H692" s="24">
        <f t="shared" si="65"/>
        <v>0</v>
      </c>
    </row>
    <row r="693" spans="1:8" x14ac:dyDescent="0.25">
      <c r="A693">
        <v>57</v>
      </c>
      <c r="B693">
        <v>679</v>
      </c>
      <c r="C693" t="b">
        <f t="shared" si="66"/>
        <v>0</v>
      </c>
      <c r="D693" s="10">
        <f t="shared" si="61"/>
        <v>0</v>
      </c>
      <c r="E693" s="10">
        <f t="shared" si="62"/>
        <v>0</v>
      </c>
      <c r="F693" s="10">
        <f t="shared" si="63"/>
        <v>0</v>
      </c>
      <c r="G693" s="10">
        <f t="shared" si="64"/>
        <v>0</v>
      </c>
      <c r="H693" s="24">
        <f t="shared" si="65"/>
        <v>0</v>
      </c>
    </row>
    <row r="694" spans="1:8" x14ac:dyDescent="0.25">
      <c r="A694">
        <v>57</v>
      </c>
      <c r="B694">
        <v>680</v>
      </c>
      <c r="C694" t="b">
        <f t="shared" si="66"/>
        <v>0</v>
      </c>
      <c r="D694" s="10">
        <f t="shared" si="61"/>
        <v>0</v>
      </c>
      <c r="E694" s="10">
        <f t="shared" si="62"/>
        <v>0</v>
      </c>
      <c r="F694" s="10">
        <f t="shared" si="63"/>
        <v>0</v>
      </c>
      <c r="G694" s="10">
        <f t="shared" si="64"/>
        <v>0</v>
      </c>
      <c r="H694" s="24">
        <f t="shared" si="65"/>
        <v>0</v>
      </c>
    </row>
    <row r="695" spans="1:8" x14ac:dyDescent="0.25">
      <c r="A695">
        <v>57</v>
      </c>
      <c r="B695">
        <v>681</v>
      </c>
      <c r="C695" t="b">
        <f t="shared" si="66"/>
        <v>0</v>
      </c>
      <c r="D695" s="10">
        <f t="shared" si="61"/>
        <v>0</v>
      </c>
      <c r="E695" s="10">
        <f t="shared" si="62"/>
        <v>0</v>
      </c>
      <c r="F695" s="10">
        <f t="shared" si="63"/>
        <v>0</v>
      </c>
      <c r="G695" s="10">
        <f t="shared" si="64"/>
        <v>0</v>
      </c>
      <c r="H695" s="24">
        <f t="shared" si="65"/>
        <v>0</v>
      </c>
    </row>
    <row r="696" spans="1:8" x14ac:dyDescent="0.25">
      <c r="A696">
        <v>57</v>
      </c>
      <c r="B696">
        <v>682</v>
      </c>
      <c r="C696" t="b">
        <f t="shared" si="66"/>
        <v>0</v>
      </c>
      <c r="D696" s="10">
        <f t="shared" si="61"/>
        <v>0</v>
      </c>
      <c r="E696" s="10">
        <f t="shared" si="62"/>
        <v>0</v>
      </c>
      <c r="F696" s="10">
        <f t="shared" si="63"/>
        <v>0</v>
      </c>
      <c r="G696" s="10">
        <f t="shared" si="64"/>
        <v>0</v>
      </c>
      <c r="H696" s="24">
        <f t="shared" si="65"/>
        <v>0</v>
      </c>
    </row>
    <row r="697" spans="1:8" x14ac:dyDescent="0.25">
      <c r="A697">
        <v>57</v>
      </c>
      <c r="B697">
        <v>683</v>
      </c>
      <c r="C697" t="b">
        <f t="shared" si="66"/>
        <v>0</v>
      </c>
      <c r="D697" s="10">
        <f t="shared" si="61"/>
        <v>0</v>
      </c>
      <c r="E697" s="10">
        <f t="shared" si="62"/>
        <v>0</v>
      </c>
      <c r="F697" s="10">
        <f t="shared" si="63"/>
        <v>0</v>
      </c>
      <c r="G697" s="10">
        <f t="shared" si="64"/>
        <v>0</v>
      </c>
      <c r="H697" s="24">
        <f t="shared" si="65"/>
        <v>0</v>
      </c>
    </row>
    <row r="698" spans="1:8" x14ac:dyDescent="0.25">
      <c r="A698">
        <v>57</v>
      </c>
      <c r="B698">
        <v>684</v>
      </c>
      <c r="C698" t="b">
        <f t="shared" si="66"/>
        <v>0</v>
      </c>
      <c r="D698" s="10">
        <f t="shared" si="61"/>
        <v>0</v>
      </c>
      <c r="E698" s="10">
        <f t="shared" si="62"/>
        <v>0</v>
      </c>
      <c r="F698" s="10">
        <f t="shared" si="63"/>
        <v>0</v>
      </c>
      <c r="G698" s="10">
        <f t="shared" si="64"/>
        <v>0</v>
      </c>
      <c r="H698" s="24">
        <f t="shared" si="65"/>
        <v>0</v>
      </c>
    </row>
    <row r="699" spans="1:8" x14ac:dyDescent="0.25">
      <c r="A699">
        <v>58</v>
      </c>
      <c r="B699">
        <v>685</v>
      </c>
      <c r="C699" t="b">
        <f t="shared" si="66"/>
        <v>1</v>
      </c>
      <c r="D699" s="10">
        <f t="shared" si="61"/>
        <v>0</v>
      </c>
      <c r="E699" s="10">
        <f t="shared" si="62"/>
        <v>0</v>
      </c>
      <c r="F699" s="10">
        <f t="shared" si="63"/>
        <v>0</v>
      </c>
      <c r="G699" s="10">
        <f t="shared" si="64"/>
        <v>0</v>
      </c>
      <c r="H699" s="24">
        <f t="shared" si="65"/>
        <v>0</v>
      </c>
    </row>
    <row r="700" spans="1:8" x14ac:dyDescent="0.25">
      <c r="A700">
        <v>58</v>
      </c>
      <c r="B700">
        <v>686</v>
      </c>
      <c r="C700" t="b">
        <f t="shared" si="66"/>
        <v>0</v>
      </c>
      <c r="D700" s="10">
        <f t="shared" si="61"/>
        <v>0</v>
      </c>
      <c r="E700" s="10">
        <f t="shared" si="62"/>
        <v>0</v>
      </c>
      <c r="F700" s="10">
        <f t="shared" si="63"/>
        <v>0</v>
      </c>
      <c r="G700" s="10">
        <f t="shared" si="64"/>
        <v>0</v>
      </c>
      <c r="H700" s="24">
        <f t="shared" si="65"/>
        <v>0</v>
      </c>
    </row>
    <row r="701" spans="1:8" x14ac:dyDescent="0.25">
      <c r="A701">
        <v>58</v>
      </c>
      <c r="B701">
        <v>687</v>
      </c>
      <c r="C701" t="b">
        <f t="shared" si="66"/>
        <v>0</v>
      </c>
      <c r="D701" s="10">
        <f t="shared" si="61"/>
        <v>0</v>
      </c>
      <c r="E701" s="10">
        <f t="shared" si="62"/>
        <v>0</v>
      </c>
      <c r="F701" s="10">
        <f t="shared" si="63"/>
        <v>0</v>
      </c>
      <c r="G701" s="10">
        <f t="shared" si="64"/>
        <v>0</v>
      </c>
      <c r="H701" s="24">
        <f t="shared" si="65"/>
        <v>0</v>
      </c>
    </row>
    <row r="702" spans="1:8" x14ac:dyDescent="0.25">
      <c r="A702">
        <v>58</v>
      </c>
      <c r="B702">
        <v>688</v>
      </c>
      <c r="C702" t="b">
        <f t="shared" si="66"/>
        <v>0</v>
      </c>
      <c r="D702" s="10">
        <f t="shared" si="61"/>
        <v>0</v>
      </c>
      <c r="E702" s="10">
        <f t="shared" si="62"/>
        <v>0</v>
      </c>
      <c r="F702" s="10">
        <f t="shared" si="63"/>
        <v>0</v>
      </c>
      <c r="G702" s="10">
        <f t="shared" si="64"/>
        <v>0</v>
      </c>
      <c r="H702" s="24">
        <f t="shared" si="65"/>
        <v>0</v>
      </c>
    </row>
    <row r="703" spans="1:8" x14ac:dyDescent="0.25">
      <c r="A703">
        <v>58</v>
      </c>
      <c r="B703">
        <v>689</v>
      </c>
      <c r="C703" t="b">
        <f t="shared" si="66"/>
        <v>0</v>
      </c>
      <c r="D703" s="10">
        <f t="shared" si="61"/>
        <v>0</v>
      </c>
      <c r="E703" s="10">
        <f t="shared" si="62"/>
        <v>0</v>
      </c>
      <c r="F703" s="10">
        <f t="shared" si="63"/>
        <v>0</v>
      </c>
      <c r="G703" s="10">
        <f t="shared" si="64"/>
        <v>0</v>
      </c>
      <c r="H703" s="24">
        <f t="shared" si="65"/>
        <v>0</v>
      </c>
    </row>
    <row r="704" spans="1:8" x14ac:dyDescent="0.25">
      <c r="A704">
        <v>58</v>
      </c>
      <c r="B704">
        <v>690</v>
      </c>
      <c r="C704" t="b">
        <f t="shared" si="66"/>
        <v>0</v>
      </c>
      <c r="D704" s="10">
        <f t="shared" si="61"/>
        <v>0</v>
      </c>
      <c r="E704" s="10">
        <f t="shared" si="62"/>
        <v>0</v>
      </c>
      <c r="F704" s="10">
        <f t="shared" si="63"/>
        <v>0</v>
      </c>
      <c r="G704" s="10">
        <f t="shared" si="64"/>
        <v>0</v>
      </c>
      <c r="H704" s="24">
        <f t="shared" si="65"/>
        <v>0</v>
      </c>
    </row>
    <row r="705" spans="1:8" x14ac:dyDescent="0.25">
      <c r="A705">
        <v>58</v>
      </c>
      <c r="B705">
        <v>691</v>
      </c>
      <c r="C705" t="b">
        <f t="shared" si="66"/>
        <v>0</v>
      </c>
      <c r="D705" s="10">
        <f t="shared" si="61"/>
        <v>0</v>
      </c>
      <c r="E705" s="10">
        <f t="shared" si="62"/>
        <v>0</v>
      </c>
      <c r="F705" s="10">
        <f t="shared" si="63"/>
        <v>0</v>
      </c>
      <c r="G705" s="10">
        <f t="shared" si="64"/>
        <v>0</v>
      </c>
      <c r="H705" s="24">
        <f t="shared" si="65"/>
        <v>0</v>
      </c>
    </row>
    <row r="706" spans="1:8" x14ac:dyDescent="0.25">
      <c r="A706">
        <v>58</v>
      </c>
      <c r="B706">
        <v>692</v>
      </c>
      <c r="C706" t="b">
        <f t="shared" si="66"/>
        <v>0</v>
      </c>
      <c r="D706" s="10">
        <f t="shared" si="61"/>
        <v>0</v>
      </c>
      <c r="E706" s="10">
        <f t="shared" si="62"/>
        <v>0</v>
      </c>
      <c r="F706" s="10">
        <f t="shared" si="63"/>
        <v>0</v>
      </c>
      <c r="G706" s="10">
        <f t="shared" si="64"/>
        <v>0</v>
      </c>
      <c r="H706" s="24">
        <f t="shared" si="65"/>
        <v>0</v>
      </c>
    </row>
    <row r="707" spans="1:8" x14ac:dyDescent="0.25">
      <c r="A707">
        <v>58</v>
      </c>
      <c r="B707">
        <v>693</v>
      </c>
      <c r="C707" t="b">
        <f t="shared" si="66"/>
        <v>0</v>
      </c>
      <c r="D707" s="10">
        <f t="shared" si="61"/>
        <v>0</v>
      </c>
      <c r="E707" s="10">
        <f t="shared" si="62"/>
        <v>0</v>
      </c>
      <c r="F707" s="10">
        <f t="shared" si="63"/>
        <v>0</v>
      </c>
      <c r="G707" s="10">
        <f t="shared" si="64"/>
        <v>0</v>
      </c>
      <c r="H707" s="24">
        <f t="shared" si="65"/>
        <v>0</v>
      </c>
    </row>
    <row r="708" spans="1:8" x14ac:dyDescent="0.25">
      <c r="A708">
        <v>58</v>
      </c>
      <c r="B708">
        <v>694</v>
      </c>
      <c r="C708" t="b">
        <f t="shared" si="66"/>
        <v>0</v>
      </c>
      <c r="D708" s="10">
        <f t="shared" si="61"/>
        <v>0</v>
      </c>
      <c r="E708" s="10">
        <f t="shared" si="62"/>
        <v>0</v>
      </c>
      <c r="F708" s="10">
        <f t="shared" si="63"/>
        <v>0</v>
      </c>
      <c r="G708" s="10">
        <f t="shared" si="64"/>
        <v>0</v>
      </c>
      <c r="H708" s="24">
        <f t="shared" si="65"/>
        <v>0</v>
      </c>
    </row>
    <row r="709" spans="1:8" x14ac:dyDescent="0.25">
      <c r="A709">
        <v>58</v>
      </c>
      <c r="B709">
        <v>695</v>
      </c>
      <c r="C709" t="b">
        <f t="shared" si="66"/>
        <v>0</v>
      </c>
      <c r="D709" s="10">
        <f t="shared" si="61"/>
        <v>0</v>
      </c>
      <c r="E709" s="10">
        <f t="shared" si="62"/>
        <v>0</v>
      </c>
      <c r="F709" s="10">
        <f t="shared" si="63"/>
        <v>0</v>
      </c>
      <c r="G709" s="10">
        <f t="shared" si="64"/>
        <v>0</v>
      </c>
      <c r="H709" s="24">
        <f t="shared" si="65"/>
        <v>0</v>
      </c>
    </row>
    <row r="710" spans="1:8" x14ac:dyDescent="0.25">
      <c r="A710">
        <v>58</v>
      </c>
      <c r="B710">
        <v>696</v>
      </c>
      <c r="C710" t="b">
        <f t="shared" si="66"/>
        <v>0</v>
      </c>
      <c r="D710" s="10">
        <f t="shared" si="61"/>
        <v>0</v>
      </c>
      <c r="E710" s="10">
        <f t="shared" si="62"/>
        <v>0</v>
      </c>
      <c r="F710" s="10">
        <f t="shared" si="63"/>
        <v>0</v>
      </c>
      <c r="G710" s="10">
        <f t="shared" si="64"/>
        <v>0</v>
      </c>
      <c r="H710" s="24">
        <f t="shared" si="65"/>
        <v>0</v>
      </c>
    </row>
    <row r="711" spans="1:8" x14ac:dyDescent="0.25">
      <c r="A711">
        <v>59</v>
      </c>
      <c r="B711">
        <v>697</v>
      </c>
      <c r="C711" t="b">
        <f t="shared" si="66"/>
        <v>1</v>
      </c>
      <c r="D711" s="10">
        <f t="shared" si="61"/>
        <v>0</v>
      </c>
      <c r="E711" s="10">
        <f t="shared" si="62"/>
        <v>0</v>
      </c>
      <c r="F711" s="10">
        <f t="shared" si="63"/>
        <v>0</v>
      </c>
      <c r="G711" s="10">
        <f t="shared" si="64"/>
        <v>0</v>
      </c>
      <c r="H711" s="24">
        <f t="shared" si="65"/>
        <v>0</v>
      </c>
    </row>
    <row r="712" spans="1:8" x14ac:dyDescent="0.25">
      <c r="A712">
        <v>59</v>
      </c>
      <c r="B712">
        <v>698</v>
      </c>
      <c r="C712" t="b">
        <f t="shared" si="66"/>
        <v>0</v>
      </c>
      <c r="D712" s="10">
        <f t="shared" si="61"/>
        <v>0</v>
      </c>
      <c r="E712" s="10">
        <f t="shared" si="62"/>
        <v>0</v>
      </c>
      <c r="F712" s="10">
        <f t="shared" si="63"/>
        <v>0</v>
      </c>
      <c r="G712" s="10">
        <f t="shared" si="64"/>
        <v>0</v>
      </c>
      <c r="H712" s="24">
        <f t="shared" si="65"/>
        <v>0</v>
      </c>
    </row>
    <row r="713" spans="1:8" x14ac:dyDescent="0.25">
      <c r="A713">
        <v>59</v>
      </c>
      <c r="B713">
        <v>699</v>
      </c>
      <c r="C713" t="b">
        <f t="shared" si="66"/>
        <v>0</v>
      </c>
      <c r="D713" s="10">
        <f t="shared" si="61"/>
        <v>0</v>
      </c>
      <c r="E713" s="10">
        <f t="shared" si="62"/>
        <v>0</v>
      </c>
      <c r="F713" s="10">
        <f t="shared" si="63"/>
        <v>0</v>
      </c>
      <c r="G713" s="10">
        <f t="shared" si="64"/>
        <v>0</v>
      </c>
      <c r="H713" s="24">
        <f t="shared" si="65"/>
        <v>0</v>
      </c>
    </row>
    <row r="714" spans="1:8" x14ac:dyDescent="0.25">
      <c r="A714">
        <v>59</v>
      </c>
      <c r="B714">
        <v>700</v>
      </c>
      <c r="C714" t="b">
        <f t="shared" si="66"/>
        <v>0</v>
      </c>
      <c r="D714" s="10">
        <f t="shared" si="61"/>
        <v>0</v>
      </c>
      <c r="E714" s="10">
        <f t="shared" si="62"/>
        <v>0</v>
      </c>
      <c r="F714" s="10">
        <f t="shared" si="63"/>
        <v>0</v>
      </c>
      <c r="G714" s="10">
        <f t="shared" si="64"/>
        <v>0</v>
      </c>
      <c r="H714" s="24">
        <f t="shared" si="65"/>
        <v>0</v>
      </c>
    </row>
    <row r="715" spans="1:8" x14ac:dyDescent="0.25">
      <c r="A715">
        <v>59</v>
      </c>
      <c r="B715">
        <v>701</v>
      </c>
      <c r="C715" t="b">
        <f t="shared" si="66"/>
        <v>0</v>
      </c>
      <c r="D715" s="10">
        <f t="shared" si="61"/>
        <v>0</v>
      </c>
      <c r="E715" s="10">
        <f t="shared" si="62"/>
        <v>0</v>
      </c>
      <c r="F715" s="10">
        <f t="shared" si="63"/>
        <v>0</v>
      </c>
      <c r="G715" s="10">
        <f t="shared" si="64"/>
        <v>0</v>
      </c>
      <c r="H715" s="24">
        <f t="shared" si="65"/>
        <v>0</v>
      </c>
    </row>
    <row r="716" spans="1:8" x14ac:dyDescent="0.25">
      <c r="A716">
        <v>59</v>
      </c>
      <c r="B716">
        <v>702</v>
      </c>
      <c r="C716" t="b">
        <f t="shared" si="66"/>
        <v>0</v>
      </c>
      <c r="D716" s="10">
        <f t="shared" si="61"/>
        <v>0</v>
      </c>
      <c r="E716" s="10">
        <f t="shared" si="62"/>
        <v>0</v>
      </c>
      <c r="F716" s="10">
        <f t="shared" si="63"/>
        <v>0</v>
      </c>
      <c r="G716" s="10">
        <f t="shared" si="64"/>
        <v>0</v>
      </c>
      <c r="H716" s="24">
        <f t="shared" si="65"/>
        <v>0</v>
      </c>
    </row>
    <row r="717" spans="1:8" x14ac:dyDescent="0.25">
      <c r="A717">
        <v>59</v>
      </c>
      <c r="B717">
        <v>703</v>
      </c>
      <c r="C717" t="b">
        <f t="shared" si="66"/>
        <v>0</v>
      </c>
      <c r="D717" s="10">
        <f t="shared" si="61"/>
        <v>0</v>
      </c>
      <c r="E717" s="10">
        <f t="shared" si="62"/>
        <v>0</v>
      </c>
      <c r="F717" s="10">
        <f t="shared" si="63"/>
        <v>0</v>
      </c>
      <c r="G717" s="10">
        <f t="shared" si="64"/>
        <v>0</v>
      </c>
      <c r="H717" s="24">
        <f t="shared" si="65"/>
        <v>0</v>
      </c>
    </row>
    <row r="718" spans="1:8" x14ac:dyDescent="0.25">
      <c r="A718">
        <v>59</v>
      </c>
      <c r="B718">
        <v>704</v>
      </c>
      <c r="C718" t="b">
        <f t="shared" si="66"/>
        <v>0</v>
      </c>
      <c r="D718" s="10">
        <f t="shared" si="61"/>
        <v>0</v>
      </c>
      <c r="E718" s="10">
        <f t="shared" si="62"/>
        <v>0</v>
      </c>
      <c r="F718" s="10">
        <f t="shared" si="63"/>
        <v>0</v>
      </c>
      <c r="G718" s="10">
        <f t="shared" si="64"/>
        <v>0</v>
      </c>
      <c r="H718" s="24">
        <f t="shared" si="65"/>
        <v>0</v>
      </c>
    </row>
    <row r="719" spans="1:8" x14ac:dyDescent="0.25">
      <c r="A719">
        <v>59</v>
      </c>
      <c r="B719">
        <v>705</v>
      </c>
      <c r="C719" t="b">
        <f t="shared" si="66"/>
        <v>0</v>
      </c>
      <c r="D719" s="10">
        <f t="shared" si="61"/>
        <v>0</v>
      </c>
      <c r="E719" s="10">
        <f t="shared" si="62"/>
        <v>0</v>
      </c>
      <c r="F719" s="10">
        <f t="shared" si="63"/>
        <v>0</v>
      </c>
      <c r="G719" s="10">
        <f t="shared" si="64"/>
        <v>0</v>
      </c>
      <c r="H719" s="24">
        <f t="shared" si="65"/>
        <v>0</v>
      </c>
    </row>
    <row r="720" spans="1:8" x14ac:dyDescent="0.25">
      <c r="A720">
        <v>59</v>
      </c>
      <c r="B720">
        <v>706</v>
      </c>
      <c r="C720" t="b">
        <f t="shared" si="66"/>
        <v>0</v>
      </c>
      <c r="D720" s="10">
        <f t="shared" ref="D720:D783" si="67">IF(AND(A720&gt;=$C$6,A720&lt;=$D$6)=TRUE,$B$6,0)</f>
        <v>0</v>
      </c>
      <c r="E720" s="10">
        <f t="shared" ref="E720:E783" si="68">IF(AND(C720=TRUE,A720&gt;=$C$7,A720&lt;=$D$7),$B$7,0)</f>
        <v>0</v>
      </c>
      <c r="F720" s="10">
        <f t="shared" ref="F720:F783" si="69">IF(AND(A720&gt;=$C$8,A720&lt;=$D$8),$B$8,0)</f>
        <v>0</v>
      </c>
      <c r="G720" s="10">
        <f t="shared" ref="G720:G783" si="70">IF(AND(C720=TRUE,A720&gt;=$C$9,A720&lt;=$D$9),$B$9,0)</f>
        <v>0</v>
      </c>
      <c r="H720" s="24">
        <f t="shared" ref="H720:H783" si="71">D720+E720-F720-G720</f>
        <v>0</v>
      </c>
    </row>
    <row r="721" spans="1:8" x14ac:dyDescent="0.25">
      <c r="A721">
        <v>59</v>
      </c>
      <c r="B721">
        <v>707</v>
      </c>
      <c r="C721" t="b">
        <f t="shared" si="66"/>
        <v>0</v>
      </c>
      <c r="D721" s="10">
        <f t="shared" si="67"/>
        <v>0</v>
      </c>
      <c r="E721" s="10">
        <f t="shared" si="68"/>
        <v>0</v>
      </c>
      <c r="F721" s="10">
        <f t="shared" si="69"/>
        <v>0</v>
      </c>
      <c r="G721" s="10">
        <f t="shared" si="70"/>
        <v>0</v>
      </c>
      <c r="H721" s="24">
        <f t="shared" si="71"/>
        <v>0</v>
      </c>
    </row>
    <row r="722" spans="1:8" x14ac:dyDescent="0.25">
      <c r="A722">
        <v>59</v>
      </c>
      <c r="B722">
        <v>708</v>
      </c>
      <c r="C722" t="b">
        <f t="shared" si="66"/>
        <v>0</v>
      </c>
      <c r="D722" s="10">
        <f t="shared" si="67"/>
        <v>0</v>
      </c>
      <c r="E722" s="10">
        <f t="shared" si="68"/>
        <v>0</v>
      </c>
      <c r="F722" s="10">
        <f t="shared" si="69"/>
        <v>0</v>
      </c>
      <c r="G722" s="10">
        <f t="shared" si="70"/>
        <v>0</v>
      </c>
      <c r="H722" s="24">
        <f t="shared" si="71"/>
        <v>0</v>
      </c>
    </row>
    <row r="723" spans="1:8" x14ac:dyDescent="0.25">
      <c r="A723">
        <v>60</v>
      </c>
      <c r="B723">
        <v>709</v>
      </c>
      <c r="C723" t="b">
        <f t="shared" si="66"/>
        <v>1</v>
      </c>
      <c r="D723" s="10">
        <f t="shared" si="67"/>
        <v>0</v>
      </c>
      <c r="E723" s="10">
        <f t="shared" si="68"/>
        <v>0</v>
      </c>
      <c r="F723" s="10">
        <f t="shared" si="69"/>
        <v>0</v>
      </c>
      <c r="G723" s="10">
        <f t="shared" si="70"/>
        <v>0</v>
      </c>
      <c r="H723" s="24">
        <f t="shared" si="71"/>
        <v>0</v>
      </c>
    </row>
    <row r="724" spans="1:8" x14ac:dyDescent="0.25">
      <c r="A724">
        <v>60</v>
      </c>
      <c r="B724">
        <v>710</v>
      </c>
      <c r="C724" t="b">
        <f t="shared" si="66"/>
        <v>0</v>
      </c>
      <c r="D724" s="10">
        <f t="shared" si="67"/>
        <v>0</v>
      </c>
      <c r="E724" s="10">
        <f t="shared" si="68"/>
        <v>0</v>
      </c>
      <c r="F724" s="10">
        <f t="shared" si="69"/>
        <v>0</v>
      </c>
      <c r="G724" s="10">
        <f t="shared" si="70"/>
        <v>0</v>
      </c>
      <c r="H724" s="24">
        <f t="shared" si="71"/>
        <v>0</v>
      </c>
    </row>
    <row r="725" spans="1:8" x14ac:dyDescent="0.25">
      <c r="A725">
        <v>60</v>
      </c>
      <c r="B725">
        <v>711</v>
      </c>
      <c r="C725" t="b">
        <f t="shared" si="66"/>
        <v>0</v>
      </c>
      <c r="D725" s="10">
        <f t="shared" si="67"/>
        <v>0</v>
      </c>
      <c r="E725" s="10">
        <f t="shared" si="68"/>
        <v>0</v>
      </c>
      <c r="F725" s="10">
        <f t="shared" si="69"/>
        <v>0</v>
      </c>
      <c r="G725" s="10">
        <f t="shared" si="70"/>
        <v>0</v>
      </c>
      <c r="H725" s="24">
        <f t="shared" si="71"/>
        <v>0</v>
      </c>
    </row>
    <row r="726" spans="1:8" x14ac:dyDescent="0.25">
      <c r="A726">
        <v>60</v>
      </c>
      <c r="B726">
        <v>712</v>
      </c>
      <c r="C726" t="b">
        <f t="shared" si="66"/>
        <v>0</v>
      </c>
      <c r="D726" s="10">
        <f t="shared" si="67"/>
        <v>0</v>
      </c>
      <c r="E726" s="10">
        <f t="shared" si="68"/>
        <v>0</v>
      </c>
      <c r="F726" s="10">
        <f t="shared" si="69"/>
        <v>0</v>
      </c>
      <c r="G726" s="10">
        <f t="shared" si="70"/>
        <v>0</v>
      </c>
      <c r="H726" s="24">
        <f t="shared" si="71"/>
        <v>0</v>
      </c>
    </row>
    <row r="727" spans="1:8" x14ac:dyDescent="0.25">
      <c r="A727">
        <v>60</v>
      </c>
      <c r="B727">
        <v>713</v>
      </c>
      <c r="C727" t="b">
        <f t="shared" si="66"/>
        <v>0</v>
      </c>
      <c r="D727" s="10">
        <f t="shared" si="67"/>
        <v>0</v>
      </c>
      <c r="E727" s="10">
        <f t="shared" si="68"/>
        <v>0</v>
      </c>
      <c r="F727" s="10">
        <f t="shared" si="69"/>
        <v>0</v>
      </c>
      <c r="G727" s="10">
        <f t="shared" si="70"/>
        <v>0</v>
      </c>
      <c r="H727" s="24">
        <f t="shared" si="71"/>
        <v>0</v>
      </c>
    </row>
    <row r="728" spans="1:8" x14ac:dyDescent="0.25">
      <c r="A728">
        <v>60</v>
      </c>
      <c r="B728">
        <v>714</v>
      </c>
      <c r="C728" t="b">
        <f t="shared" si="66"/>
        <v>0</v>
      </c>
      <c r="D728" s="10">
        <f t="shared" si="67"/>
        <v>0</v>
      </c>
      <c r="E728" s="10">
        <f t="shared" si="68"/>
        <v>0</v>
      </c>
      <c r="F728" s="10">
        <f t="shared" si="69"/>
        <v>0</v>
      </c>
      <c r="G728" s="10">
        <f t="shared" si="70"/>
        <v>0</v>
      </c>
      <c r="H728" s="24">
        <f t="shared" si="71"/>
        <v>0</v>
      </c>
    </row>
    <row r="729" spans="1:8" x14ac:dyDescent="0.25">
      <c r="A729">
        <v>60</v>
      </c>
      <c r="B729">
        <v>715</v>
      </c>
      <c r="C729" t="b">
        <f t="shared" si="66"/>
        <v>0</v>
      </c>
      <c r="D729" s="10">
        <f t="shared" si="67"/>
        <v>0</v>
      </c>
      <c r="E729" s="10">
        <f t="shared" si="68"/>
        <v>0</v>
      </c>
      <c r="F729" s="10">
        <f t="shared" si="69"/>
        <v>0</v>
      </c>
      <c r="G729" s="10">
        <f t="shared" si="70"/>
        <v>0</v>
      </c>
      <c r="H729" s="24">
        <f t="shared" si="71"/>
        <v>0</v>
      </c>
    </row>
    <row r="730" spans="1:8" x14ac:dyDescent="0.25">
      <c r="A730">
        <v>60</v>
      </c>
      <c r="B730">
        <v>716</v>
      </c>
      <c r="C730" t="b">
        <f t="shared" si="66"/>
        <v>0</v>
      </c>
      <c r="D730" s="10">
        <f t="shared" si="67"/>
        <v>0</v>
      </c>
      <c r="E730" s="10">
        <f t="shared" si="68"/>
        <v>0</v>
      </c>
      <c r="F730" s="10">
        <f t="shared" si="69"/>
        <v>0</v>
      </c>
      <c r="G730" s="10">
        <f t="shared" si="70"/>
        <v>0</v>
      </c>
      <c r="H730" s="24">
        <f t="shared" si="71"/>
        <v>0</v>
      </c>
    </row>
    <row r="731" spans="1:8" x14ac:dyDescent="0.25">
      <c r="A731">
        <v>60</v>
      </c>
      <c r="B731">
        <v>717</v>
      </c>
      <c r="C731" t="b">
        <f t="shared" si="66"/>
        <v>0</v>
      </c>
      <c r="D731" s="10">
        <f t="shared" si="67"/>
        <v>0</v>
      </c>
      <c r="E731" s="10">
        <f t="shared" si="68"/>
        <v>0</v>
      </c>
      <c r="F731" s="10">
        <f t="shared" si="69"/>
        <v>0</v>
      </c>
      <c r="G731" s="10">
        <f t="shared" si="70"/>
        <v>0</v>
      </c>
      <c r="H731" s="24">
        <f t="shared" si="71"/>
        <v>0</v>
      </c>
    </row>
    <row r="732" spans="1:8" x14ac:dyDescent="0.25">
      <c r="A732">
        <v>60</v>
      </c>
      <c r="B732">
        <v>718</v>
      </c>
      <c r="C732" t="b">
        <f t="shared" ref="C732:C795" si="72">IF((B732-1)/12=(A732-1),TRUE,FALSE)</f>
        <v>0</v>
      </c>
      <c r="D732" s="10">
        <f t="shared" si="67"/>
        <v>0</v>
      </c>
      <c r="E732" s="10">
        <f t="shared" si="68"/>
        <v>0</v>
      </c>
      <c r="F732" s="10">
        <f t="shared" si="69"/>
        <v>0</v>
      </c>
      <c r="G732" s="10">
        <f t="shared" si="70"/>
        <v>0</v>
      </c>
      <c r="H732" s="24">
        <f t="shared" si="71"/>
        <v>0</v>
      </c>
    </row>
    <row r="733" spans="1:8" x14ac:dyDescent="0.25">
      <c r="A733">
        <v>60</v>
      </c>
      <c r="B733">
        <v>719</v>
      </c>
      <c r="C733" t="b">
        <f t="shared" si="72"/>
        <v>0</v>
      </c>
      <c r="D733" s="10">
        <f t="shared" si="67"/>
        <v>0</v>
      </c>
      <c r="E733" s="10">
        <f t="shared" si="68"/>
        <v>0</v>
      </c>
      <c r="F733" s="10">
        <f t="shared" si="69"/>
        <v>0</v>
      </c>
      <c r="G733" s="10">
        <f t="shared" si="70"/>
        <v>0</v>
      </c>
      <c r="H733" s="24">
        <f t="shared" si="71"/>
        <v>0</v>
      </c>
    </row>
    <row r="734" spans="1:8" x14ac:dyDescent="0.25">
      <c r="A734">
        <v>60</v>
      </c>
      <c r="B734">
        <v>720</v>
      </c>
      <c r="C734" t="b">
        <f t="shared" si="72"/>
        <v>0</v>
      </c>
      <c r="D734" s="10">
        <f t="shared" si="67"/>
        <v>0</v>
      </c>
      <c r="E734" s="10">
        <f t="shared" si="68"/>
        <v>0</v>
      </c>
      <c r="F734" s="10">
        <f t="shared" si="69"/>
        <v>0</v>
      </c>
      <c r="G734" s="10">
        <f t="shared" si="70"/>
        <v>0</v>
      </c>
      <c r="H734" s="24">
        <f t="shared" si="71"/>
        <v>0</v>
      </c>
    </row>
    <row r="735" spans="1:8" x14ac:dyDescent="0.25">
      <c r="A735">
        <v>61</v>
      </c>
      <c r="B735">
        <v>721</v>
      </c>
      <c r="C735" t="b">
        <f t="shared" si="72"/>
        <v>1</v>
      </c>
      <c r="D735" s="10">
        <f t="shared" si="67"/>
        <v>0</v>
      </c>
      <c r="E735" s="10">
        <f t="shared" si="68"/>
        <v>0</v>
      </c>
      <c r="F735" s="10">
        <f t="shared" si="69"/>
        <v>0</v>
      </c>
      <c r="G735" s="10">
        <f t="shared" si="70"/>
        <v>0</v>
      </c>
      <c r="H735" s="24">
        <f t="shared" si="71"/>
        <v>0</v>
      </c>
    </row>
    <row r="736" spans="1:8" x14ac:dyDescent="0.25">
      <c r="A736">
        <v>61</v>
      </c>
      <c r="B736">
        <v>722</v>
      </c>
      <c r="C736" t="b">
        <f t="shared" si="72"/>
        <v>0</v>
      </c>
      <c r="D736" s="10">
        <f t="shared" si="67"/>
        <v>0</v>
      </c>
      <c r="E736" s="10">
        <f t="shared" si="68"/>
        <v>0</v>
      </c>
      <c r="F736" s="10">
        <f t="shared" si="69"/>
        <v>0</v>
      </c>
      <c r="G736" s="10">
        <f t="shared" si="70"/>
        <v>0</v>
      </c>
      <c r="H736" s="24">
        <f t="shared" si="71"/>
        <v>0</v>
      </c>
    </row>
    <row r="737" spans="1:8" x14ac:dyDescent="0.25">
      <c r="A737">
        <v>61</v>
      </c>
      <c r="B737">
        <v>723</v>
      </c>
      <c r="C737" t="b">
        <f t="shared" si="72"/>
        <v>0</v>
      </c>
      <c r="D737" s="10">
        <f t="shared" si="67"/>
        <v>0</v>
      </c>
      <c r="E737" s="10">
        <f t="shared" si="68"/>
        <v>0</v>
      </c>
      <c r="F737" s="10">
        <f t="shared" si="69"/>
        <v>0</v>
      </c>
      <c r="G737" s="10">
        <f t="shared" si="70"/>
        <v>0</v>
      </c>
      <c r="H737" s="24">
        <f t="shared" si="71"/>
        <v>0</v>
      </c>
    </row>
    <row r="738" spans="1:8" x14ac:dyDescent="0.25">
      <c r="A738">
        <v>61</v>
      </c>
      <c r="B738">
        <v>724</v>
      </c>
      <c r="C738" t="b">
        <f t="shared" si="72"/>
        <v>0</v>
      </c>
      <c r="D738" s="10">
        <f t="shared" si="67"/>
        <v>0</v>
      </c>
      <c r="E738" s="10">
        <f t="shared" si="68"/>
        <v>0</v>
      </c>
      <c r="F738" s="10">
        <f t="shared" si="69"/>
        <v>0</v>
      </c>
      <c r="G738" s="10">
        <f t="shared" si="70"/>
        <v>0</v>
      </c>
      <c r="H738" s="24">
        <f t="shared" si="71"/>
        <v>0</v>
      </c>
    </row>
    <row r="739" spans="1:8" x14ac:dyDescent="0.25">
      <c r="A739">
        <v>61</v>
      </c>
      <c r="B739">
        <v>725</v>
      </c>
      <c r="C739" t="b">
        <f t="shared" si="72"/>
        <v>0</v>
      </c>
      <c r="D739" s="10">
        <f t="shared" si="67"/>
        <v>0</v>
      </c>
      <c r="E739" s="10">
        <f t="shared" si="68"/>
        <v>0</v>
      </c>
      <c r="F739" s="10">
        <f t="shared" si="69"/>
        <v>0</v>
      </c>
      <c r="G739" s="10">
        <f t="shared" si="70"/>
        <v>0</v>
      </c>
      <c r="H739" s="24">
        <f t="shared" si="71"/>
        <v>0</v>
      </c>
    </row>
    <row r="740" spans="1:8" x14ac:dyDescent="0.25">
      <c r="A740">
        <v>61</v>
      </c>
      <c r="B740">
        <v>726</v>
      </c>
      <c r="C740" t="b">
        <f t="shared" si="72"/>
        <v>0</v>
      </c>
      <c r="D740" s="10">
        <f t="shared" si="67"/>
        <v>0</v>
      </c>
      <c r="E740" s="10">
        <f t="shared" si="68"/>
        <v>0</v>
      </c>
      <c r="F740" s="10">
        <f t="shared" si="69"/>
        <v>0</v>
      </c>
      <c r="G740" s="10">
        <f t="shared" si="70"/>
        <v>0</v>
      </c>
      <c r="H740" s="24">
        <f t="shared" si="71"/>
        <v>0</v>
      </c>
    </row>
    <row r="741" spans="1:8" x14ac:dyDescent="0.25">
      <c r="A741">
        <v>61</v>
      </c>
      <c r="B741">
        <v>727</v>
      </c>
      <c r="C741" t="b">
        <f t="shared" si="72"/>
        <v>0</v>
      </c>
      <c r="D741" s="10">
        <f t="shared" si="67"/>
        <v>0</v>
      </c>
      <c r="E741" s="10">
        <f t="shared" si="68"/>
        <v>0</v>
      </c>
      <c r="F741" s="10">
        <f t="shared" si="69"/>
        <v>0</v>
      </c>
      <c r="G741" s="10">
        <f t="shared" si="70"/>
        <v>0</v>
      </c>
      <c r="H741" s="24">
        <f t="shared" si="71"/>
        <v>0</v>
      </c>
    </row>
    <row r="742" spans="1:8" x14ac:dyDescent="0.25">
      <c r="A742">
        <v>61</v>
      </c>
      <c r="B742">
        <v>728</v>
      </c>
      <c r="C742" t="b">
        <f t="shared" si="72"/>
        <v>0</v>
      </c>
      <c r="D742" s="10">
        <f t="shared" si="67"/>
        <v>0</v>
      </c>
      <c r="E742" s="10">
        <f t="shared" si="68"/>
        <v>0</v>
      </c>
      <c r="F742" s="10">
        <f t="shared" si="69"/>
        <v>0</v>
      </c>
      <c r="G742" s="10">
        <f t="shared" si="70"/>
        <v>0</v>
      </c>
      <c r="H742" s="24">
        <f t="shared" si="71"/>
        <v>0</v>
      </c>
    </row>
    <row r="743" spans="1:8" x14ac:dyDescent="0.25">
      <c r="A743">
        <v>61</v>
      </c>
      <c r="B743">
        <v>729</v>
      </c>
      <c r="C743" t="b">
        <f t="shared" si="72"/>
        <v>0</v>
      </c>
      <c r="D743" s="10">
        <f t="shared" si="67"/>
        <v>0</v>
      </c>
      <c r="E743" s="10">
        <f t="shared" si="68"/>
        <v>0</v>
      </c>
      <c r="F743" s="10">
        <f t="shared" si="69"/>
        <v>0</v>
      </c>
      <c r="G743" s="10">
        <f t="shared" si="70"/>
        <v>0</v>
      </c>
      <c r="H743" s="24">
        <f t="shared" si="71"/>
        <v>0</v>
      </c>
    </row>
    <row r="744" spans="1:8" x14ac:dyDescent="0.25">
      <c r="A744">
        <v>61</v>
      </c>
      <c r="B744">
        <v>730</v>
      </c>
      <c r="C744" t="b">
        <f t="shared" si="72"/>
        <v>0</v>
      </c>
      <c r="D744" s="10">
        <f t="shared" si="67"/>
        <v>0</v>
      </c>
      <c r="E744" s="10">
        <f t="shared" si="68"/>
        <v>0</v>
      </c>
      <c r="F744" s="10">
        <f t="shared" si="69"/>
        <v>0</v>
      </c>
      <c r="G744" s="10">
        <f t="shared" si="70"/>
        <v>0</v>
      </c>
      <c r="H744" s="24">
        <f t="shared" si="71"/>
        <v>0</v>
      </c>
    </row>
    <row r="745" spans="1:8" x14ac:dyDescent="0.25">
      <c r="A745">
        <v>61</v>
      </c>
      <c r="B745">
        <v>731</v>
      </c>
      <c r="C745" t="b">
        <f t="shared" si="72"/>
        <v>0</v>
      </c>
      <c r="D745" s="10">
        <f t="shared" si="67"/>
        <v>0</v>
      </c>
      <c r="E745" s="10">
        <f t="shared" si="68"/>
        <v>0</v>
      </c>
      <c r="F745" s="10">
        <f t="shared" si="69"/>
        <v>0</v>
      </c>
      <c r="G745" s="10">
        <f t="shared" si="70"/>
        <v>0</v>
      </c>
      <c r="H745" s="24">
        <f t="shared" si="71"/>
        <v>0</v>
      </c>
    </row>
    <row r="746" spans="1:8" x14ac:dyDescent="0.25">
      <c r="A746">
        <v>61</v>
      </c>
      <c r="B746">
        <v>732</v>
      </c>
      <c r="C746" t="b">
        <f t="shared" si="72"/>
        <v>0</v>
      </c>
      <c r="D746" s="10">
        <f t="shared" si="67"/>
        <v>0</v>
      </c>
      <c r="E746" s="10">
        <f t="shared" si="68"/>
        <v>0</v>
      </c>
      <c r="F746" s="10">
        <f t="shared" si="69"/>
        <v>0</v>
      </c>
      <c r="G746" s="10">
        <f t="shared" si="70"/>
        <v>0</v>
      </c>
      <c r="H746" s="24">
        <f t="shared" si="71"/>
        <v>0</v>
      </c>
    </row>
    <row r="747" spans="1:8" x14ac:dyDescent="0.25">
      <c r="A747">
        <v>62</v>
      </c>
      <c r="B747">
        <v>733</v>
      </c>
      <c r="C747" t="b">
        <f t="shared" si="72"/>
        <v>1</v>
      </c>
      <c r="D747" s="10">
        <f t="shared" si="67"/>
        <v>0</v>
      </c>
      <c r="E747" s="10">
        <f t="shared" si="68"/>
        <v>0</v>
      </c>
      <c r="F747" s="10">
        <f t="shared" si="69"/>
        <v>0</v>
      </c>
      <c r="G747" s="10">
        <f t="shared" si="70"/>
        <v>0</v>
      </c>
      <c r="H747" s="24">
        <f t="shared" si="71"/>
        <v>0</v>
      </c>
    </row>
    <row r="748" spans="1:8" x14ac:dyDescent="0.25">
      <c r="A748">
        <v>62</v>
      </c>
      <c r="B748">
        <v>734</v>
      </c>
      <c r="C748" t="b">
        <f t="shared" si="72"/>
        <v>0</v>
      </c>
      <c r="D748" s="10">
        <f t="shared" si="67"/>
        <v>0</v>
      </c>
      <c r="E748" s="10">
        <f t="shared" si="68"/>
        <v>0</v>
      </c>
      <c r="F748" s="10">
        <f t="shared" si="69"/>
        <v>0</v>
      </c>
      <c r="G748" s="10">
        <f t="shared" si="70"/>
        <v>0</v>
      </c>
      <c r="H748" s="24">
        <f t="shared" si="71"/>
        <v>0</v>
      </c>
    </row>
    <row r="749" spans="1:8" x14ac:dyDescent="0.25">
      <c r="A749">
        <v>62</v>
      </c>
      <c r="B749">
        <v>735</v>
      </c>
      <c r="C749" t="b">
        <f t="shared" si="72"/>
        <v>0</v>
      </c>
      <c r="D749" s="10">
        <f t="shared" si="67"/>
        <v>0</v>
      </c>
      <c r="E749" s="10">
        <f t="shared" si="68"/>
        <v>0</v>
      </c>
      <c r="F749" s="10">
        <f t="shared" si="69"/>
        <v>0</v>
      </c>
      <c r="G749" s="10">
        <f t="shared" si="70"/>
        <v>0</v>
      </c>
      <c r="H749" s="24">
        <f t="shared" si="71"/>
        <v>0</v>
      </c>
    </row>
    <row r="750" spans="1:8" x14ac:dyDescent="0.25">
      <c r="A750">
        <v>62</v>
      </c>
      <c r="B750">
        <v>736</v>
      </c>
      <c r="C750" t="b">
        <f t="shared" si="72"/>
        <v>0</v>
      </c>
      <c r="D750" s="10">
        <f t="shared" si="67"/>
        <v>0</v>
      </c>
      <c r="E750" s="10">
        <f t="shared" si="68"/>
        <v>0</v>
      </c>
      <c r="F750" s="10">
        <f t="shared" si="69"/>
        <v>0</v>
      </c>
      <c r="G750" s="10">
        <f t="shared" si="70"/>
        <v>0</v>
      </c>
      <c r="H750" s="24">
        <f t="shared" si="71"/>
        <v>0</v>
      </c>
    </row>
    <row r="751" spans="1:8" x14ac:dyDescent="0.25">
      <c r="A751">
        <v>62</v>
      </c>
      <c r="B751">
        <v>737</v>
      </c>
      <c r="C751" t="b">
        <f t="shared" si="72"/>
        <v>0</v>
      </c>
      <c r="D751" s="10">
        <f t="shared" si="67"/>
        <v>0</v>
      </c>
      <c r="E751" s="10">
        <f t="shared" si="68"/>
        <v>0</v>
      </c>
      <c r="F751" s="10">
        <f t="shared" si="69"/>
        <v>0</v>
      </c>
      <c r="G751" s="10">
        <f t="shared" si="70"/>
        <v>0</v>
      </c>
      <c r="H751" s="24">
        <f t="shared" si="71"/>
        <v>0</v>
      </c>
    </row>
    <row r="752" spans="1:8" x14ac:dyDescent="0.25">
      <c r="A752">
        <v>62</v>
      </c>
      <c r="B752">
        <v>738</v>
      </c>
      <c r="C752" t="b">
        <f t="shared" si="72"/>
        <v>0</v>
      </c>
      <c r="D752" s="10">
        <f t="shared" si="67"/>
        <v>0</v>
      </c>
      <c r="E752" s="10">
        <f t="shared" si="68"/>
        <v>0</v>
      </c>
      <c r="F752" s="10">
        <f t="shared" si="69"/>
        <v>0</v>
      </c>
      <c r="G752" s="10">
        <f t="shared" si="70"/>
        <v>0</v>
      </c>
      <c r="H752" s="24">
        <f t="shared" si="71"/>
        <v>0</v>
      </c>
    </row>
    <row r="753" spans="1:8" x14ac:dyDescent="0.25">
      <c r="A753">
        <v>62</v>
      </c>
      <c r="B753">
        <v>739</v>
      </c>
      <c r="C753" t="b">
        <f t="shared" si="72"/>
        <v>0</v>
      </c>
      <c r="D753" s="10">
        <f t="shared" si="67"/>
        <v>0</v>
      </c>
      <c r="E753" s="10">
        <f t="shared" si="68"/>
        <v>0</v>
      </c>
      <c r="F753" s="10">
        <f t="shared" si="69"/>
        <v>0</v>
      </c>
      <c r="G753" s="10">
        <f t="shared" si="70"/>
        <v>0</v>
      </c>
      <c r="H753" s="24">
        <f t="shared" si="71"/>
        <v>0</v>
      </c>
    </row>
    <row r="754" spans="1:8" x14ac:dyDescent="0.25">
      <c r="A754">
        <v>62</v>
      </c>
      <c r="B754">
        <v>740</v>
      </c>
      <c r="C754" t="b">
        <f t="shared" si="72"/>
        <v>0</v>
      </c>
      <c r="D754" s="10">
        <f t="shared" si="67"/>
        <v>0</v>
      </c>
      <c r="E754" s="10">
        <f t="shared" si="68"/>
        <v>0</v>
      </c>
      <c r="F754" s="10">
        <f t="shared" si="69"/>
        <v>0</v>
      </c>
      <c r="G754" s="10">
        <f t="shared" si="70"/>
        <v>0</v>
      </c>
      <c r="H754" s="24">
        <f t="shared" si="71"/>
        <v>0</v>
      </c>
    </row>
    <row r="755" spans="1:8" x14ac:dyDescent="0.25">
      <c r="A755">
        <v>62</v>
      </c>
      <c r="B755">
        <v>741</v>
      </c>
      <c r="C755" t="b">
        <f t="shared" si="72"/>
        <v>0</v>
      </c>
      <c r="D755" s="10">
        <f t="shared" si="67"/>
        <v>0</v>
      </c>
      <c r="E755" s="10">
        <f t="shared" si="68"/>
        <v>0</v>
      </c>
      <c r="F755" s="10">
        <f t="shared" si="69"/>
        <v>0</v>
      </c>
      <c r="G755" s="10">
        <f t="shared" si="70"/>
        <v>0</v>
      </c>
      <c r="H755" s="24">
        <f t="shared" si="71"/>
        <v>0</v>
      </c>
    </row>
    <row r="756" spans="1:8" x14ac:dyDescent="0.25">
      <c r="A756">
        <v>62</v>
      </c>
      <c r="B756">
        <v>742</v>
      </c>
      <c r="C756" t="b">
        <f t="shared" si="72"/>
        <v>0</v>
      </c>
      <c r="D756" s="10">
        <f t="shared" si="67"/>
        <v>0</v>
      </c>
      <c r="E756" s="10">
        <f t="shared" si="68"/>
        <v>0</v>
      </c>
      <c r="F756" s="10">
        <f t="shared" si="69"/>
        <v>0</v>
      </c>
      <c r="G756" s="10">
        <f t="shared" si="70"/>
        <v>0</v>
      </c>
      <c r="H756" s="24">
        <f t="shared" si="71"/>
        <v>0</v>
      </c>
    </row>
    <row r="757" spans="1:8" x14ac:dyDescent="0.25">
      <c r="A757">
        <v>62</v>
      </c>
      <c r="B757">
        <v>743</v>
      </c>
      <c r="C757" t="b">
        <f t="shared" si="72"/>
        <v>0</v>
      </c>
      <c r="D757" s="10">
        <f t="shared" si="67"/>
        <v>0</v>
      </c>
      <c r="E757" s="10">
        <f t="shared" si="68"/>
        <v>0</v>
      </c>
      <c r="F757" s="10">
        <f t="shared" si="69"/>
        <v>0</v>
      </c>
      <c r="G757" s="10">
        <f t="shared" si="70"/>
        <v>0</v>
      </c>
      <c r="H757" s="24">
        <f t="shared" si="71"/>
        <v>0</v>
      </c>
    </row>
    <row r="758" spans="1:8" x14ac:dyDescent="0.25">
      <c r="A758">
        <v>62</v>
      </c>
      <c r="B758">
        <v>744</v>
      </c>
      <c r="C758" t="b">
        <f t="shared" si="72"/>
        <v>0</v>
      </c>
      <c r="D758" s="10">
        <f t="shared" si="67"/>
        <v>0</v>
      </c>
      <c r="E758" s="10">
        <f t="shared" si="68"/>
        <v>0</v>
      </c>
      <c r="F758" s="10">
        <f t="shared" si="69"/>
        <v>0</v>
      </c>
      <c r="G758" s="10">
        <f t="shared" si="70"/>
        <v>0</v>
      </c>
      <c r="H758" s="24">
        <f t="shared" si="71"/>
        <v>0</v>
      </c>
    </row>
    <row r="759" spans="1:8" x14ac:dyDescent="0.25">
      <c r="A759">
        <v>63</v>
      </c>
      <c r="B759">
        <v>745</v>
      </c>
      <c r="C759" t="b">
        <f t="shared" si="72"/>
        <v>1</v>
      </c>
      <c r="D759" s="10">
        <f t="shared" si="67"/>
        <v>0</v>
      </c>
      <c r="E759" s="10">
        <f t="shared" si="68"/>
        <v>0</v>
      </c>
      <c r="F759" s="10">
        <f t="shared" si="69"/>
        <v>0</v>
      </c>
      <c r="G759" s="10">
        <f t="shared" si="70"/>
        <v>0</v>
      </c>
      <c r="H759" s="24">
        <f t="shared" si="71"/>
        <v>0</v>
      </c>
    </row>
    <row r="760" spans="1:8" x14ac:dyDescent="0.25">
      <c r="A760">
        <v>63</v>
      </c>
      <c r="B760">
        <v>746</v>
      </c>
      <c r="C760" t="b">
        <f t="shared" si="72"/>
        <v>0</v>
      </c>
      <c r="D760" s="10">
        <f t="shared" si="67"/>
        <v>0</v>
      </c>
      <c r="E760" s="10">
        <f t="shared" si="68"/>
        <v>0</v>
      </c>
      <c r="F760" s="10">
        <f t="shared" si="69"/>
        <v>0</v>
      </c>
      <c r="G760" s="10">
        <f t="shared" si="70"/>
        <v>0</v>
      </c>
      <c r="H760" s="24">
        <f t="shared" si="71"/>
        <v>0</v>
      </c>
    </row>
    <row r="761" spans="1:8" x14ac:dyDescent="0.25">
      <c r="A761">
        <v>63</v>
      </c>
      <c r="B761">
        <v>747</v>
      </c>
      <c r="C761" t="b">
        <f t="shared" si="72"/>
        <v>0</v>
      </c>
      <c r="D761" s="10">
        <f t="shared" si="67"/>
        <v>0</v>
      </c>
      <c r="E761" s="10">
        <f t="shared" si="68"/>
        <v>0</v>
      </c>
      <c r="F761" s="10">
        <f t="shared" si="69"/>
        <v>0</v>
      </c>
      <c r="G761" s="10">
        <f t="shared" si="70"/>
        <v>0</v>
      </c>
      <c r="H761" s="24">
        <f t="shared" si="71"/>
        <v>0</v>
      </c>
    </row>
    <row r="762" spans="1:8" x14ac:dyDescent="0.25">
      <c r="A762">
        <v>63</v>
      </c>
      <c r="B762">
        <v>748</v>
      </c>
      <c r="C762" t="b">
        <f t="shared" si="72"/>
        <v>0</v>
      </c>
      <c r="D762" s="10">
        <f t="shared" si="67"/>
        <v>0</v>
      </c>
      <c r="E762" s="10">
        <f t="shared" si="68"/>
        <v>0</v>
      </c>
      <c r="F762" s="10">
        <f t="shared" si="69"/>
        <v>0</v>
      </c>
      <c r="G762" s="10">
        <f t="shared" si="70"/>
        <v>0</v>
      </c>
      <c r="H762" s="24">
        <f t="shared" si="71"/>
        <v>0</v>
      </c>
    </row>
    <row r="763" spans="1:8" x14ac:dyDescent="0.25">
      <c r="A763">
        <v>63</v>
      </c>
      <c r="B763">
        <v>749</v>
      </c>
      <c r="C763" t="b">
        <f t="shared" si="72"/>
        <v>0</v>
      </c>
      <c r="D763" s="10">
        <f t="shared" si="67"/>
        <v>0</v>
      </c>
      <c r="E763" s="10">
        <f t="shared" si="68"/>
        <v>0</v>
      </c>
      <c r="F763" s="10">
        <f t="shared" si="69"/>
        <v>0</v>
      </c>
      <c r="G763" s="10">
        <f t="shared" si="70"/>
        <v>0</v>
      </c>
      <c r="H763" s="24">
        <f t="shared" si="71"/>
        <v>0</v>
      </c>
    </row>
    <row r="764" spans="1:8" x14ac:dyDescent="0.25">
      <c r="A764">
        <v>63</v>
      </c>
      <c r="B764">
        <v>750</v>
      </c>
      <c r="C764" t="b">
        <f t="shared" si="72"/>
        <v>0</v>
      </c>
      <c r="D764" s="10">
        <f t="shared" si="67"/>
        <v>0</v>
      </c>
      <c r="E764" s="10">
        <f t="shared" si="68"/>
        <v>0</v>
      </c>
      <c r="F764" s="10">
        <f t="shared" si="69"/>
        <v>0</v>
      </c>
      <c r="G764" s="10">
        <f t="shared" si="70"/>
        <v>0</v>
      </c>
      <c r="H764" s="24">
        <f t="shared" si="71"/>
        <v>0</v>
      </c>
    </row>
    <row r="765" spans="1:8" x14ac:dyDescent="0.25">
      <c r="A765">
        <v>63</v>
      </c>
      <c r="B765">
        <v>751</v>
      </c>
      <c r="C765" t="b">
        <f t="shared" si="72"/>
        <v>0</v>
      </c>
      <c r="D765" s="10">
        <f t="shared" si="67"/>
        <v>0</v>
      </c>
      <c r="E765" s="10">
        <f t="shared" si="68"/>
        <v>0</v>
      </c>
      <c r="F765" s="10">
        <f t="shared" si="69"/>
        <v>0</v>
      </c>
      <c r="G765" s="10">
        <f t="shared" si="70"/>
        <v>0</v>
      </c>
      <c r="H765" s="24">
        <f t="shared" si="71"/>
        <v>0</v>
      </c>
    </row>
    <row r="766" spans="1:8" x14ac:dyDescent="0.25">
      <c r="A766">
        <v>63</v>
      </c>
      <c r="B766">
        <v>752</v>
      </c>
      <c r="C766" t="b">
        <f t="shared" si="72"/>
        <v>0</v>
      </c>
      <c r="D766" s="10">
        <f t="shared" si="67"/>
        <v>0</v>
      </c>
      <c r="E766" s="10">
        <f t="shared" si="68"/>
        <v>0</v>
      </c>
      <c r="F766" s="10">
        <f t="shared" si="69"/>
        <v>0</v>
      </c>
      <c r="G766" s="10">
        <f t="shared" si="70"/>
        <v>0</v>
      </c>
      <c r="H766" s="24">
        <f t="shared" si="71"/>
        <v>0</v>
      </c>
    </row>
    <row r="767" spans="1:8" x14ac:dyDescent="0.25">
      <c r="A767">
        <v>63</v>
      </c>
      <c r="B767">
        <v>753</v>
      </c>
      <c r="C767" t="b">
        <f t="shared" si="72"/>
        <v>0</v>
      </c>
      <c r="D767" s="10">
        <f t="shared" si="67"/>
        <v>0</v>
      </c>
      <c r="E767" s="10">
        <f t="shared" si="68"/>
        <v>0</v>
      </c>
      <c r="F767" s="10">
        <f t="shared" si="69"/>
        <v>0</v>
      </c>
      <c r="G767" s="10">
        <f t="shared" si="70"/>
        <v>0</v>
      </c>
      <c r="H767" s="24">
        <f t="shared" si="71"/>
        <v>0</v>
      </c>
    </row>
    <row r="768" spans="1:8" x14ac:dyDescent="0.25">
      <c r="A768">
        <v>63</v>
      </c>
      <c r="B768">
        <v>754</v>
      </c>
      <c r="C768" t="b">
        <f t="shared" si="72"/>
        <v>0</v>
      </c>
      <c r="D768" s="10">
        <f t="shared" si="67"/>
        <v>0</v>
      </c>
      <c r="E768" s="10">
        <f t="shared" si="68"/>
        <v>0</v>
      </c>
      <c r="F768" s="10">
        <f t="shared" si="69"/>
        <v>0</v>
      </c>
      <c r="G768" s="10">
        <f t="shared" si="70"/>
        <v>0</v>
      </c>
      <c r="H768" s="24">
        <f t="shared" si="71"/>
        <v>0</v>
      </c>
    </row>
    <row r="769" spans="1:8" x14ac:dyDescent="0.25">
      <c r="A769">
        <v>63</v>
      </c>
      <c r="B769">
        <v>755</v>
      </c>
      <c r="C769" t="b">
        <f t="shared" si="72"/>
        <v>0</v>
      </c>
      <c r="D769" s="10">
        <f t="shared" si="67"/>
        <v>0</v>
      </c>
      <c r="E769" s="10">
        <f t="shared" si="68"/>
        <v>0</v>
      </c>
      <c r="F769" s="10">
        <f t="shared" si="69"/>
        <v>0</v>
      </c>
      <c r="G769" s="10">
        <f t="shared" si="70"/>
        <v>0</v>
      </c>
      <c r="H769" s="24">
        <f t="shared" si="71"/>
        <v>0</v>
      </c>
    </row>
    <row r="770" spans="1:8" x14ac:dyDescent="0.25">
      <c r="A770">
        <v>63</v>
      </c>
      <c r="B770">
        <v>756</v>
      </c>
      <c r="C770" t="b">
        <f t="shared" si="72"/>
        <v>0</v>
      </c>
      <c r="D770" s="10">
        <f t="shared" si="67"/>
        <v>0</v>
      </c>
      <c r="E770" s="10">
        <f t="shared" si="68"/>
        <v>0</v>
      </c>
      <c r="F770" s="10">
        <f t="shared" si="69"/>
        <v>0</v>
      </c>
      <c r="G770" s="10">
        <f t="shared" si="70"/>
        <v>0</v>
      </c>
      <c r="H770" s="24">
        <f t="shared" si="71"/>
        <v>0</v>
      </c>
    </row>
    <row r="771" spans="1:8" x14ac:dyDescent="0.25">
      <c r="A771">
        <v>64</v>
      </c>
      <c r="B771">
        <v>757</v>
      </c>
      <c r="C771" t="b">
        <f t="shared" si="72"/>
        <v>1</v>
      </c>
      <c r="D771" s="10">
        <f t="shared" si="67"/>
        <v>0</v>
      </c>
      <c r="E771" s="10">
        <f t="shared" si="68"/>
        <v>0</v>
      </c>
      <c r="F771" s="10">
        <f t="shared" si="69"/>
        <v>0</v>
      </c>
      <c r="G771" s="10">
        <f t="shared" si="70"/>
        <v>0</v>
      </c>
      <c r="H771" s="24">
        <f t="shared" si="71"/>
        <v>0</v>
      </c>
    </row>
    <row r="772" spans="1:8" x14ac:dyDescent="0.25">
      <c r="A772">
        <v>64</v>
      </c>
      <c r="B772">
        <v>758</v>
      </c>
      <c r="C772" t="b">
        <f t="shared" si="72"/>
        <v>0</v>
      </c>
      <c r="D772" s="10">
        <f t="shared" si="67"/>
        <v>0</v>
      </c>
      <c r="E772" s="10">
        <f t="shared" si="68"/>
        <v>0</v>
      </c>
      <c r="F772" s="10">
        <f t="shared" si="69"/>
        <v>0</v>
      </c>
      <c r="G772" s="10">
        <f t="shared" si="70"/>
        <v>0</v>
      </c>
      <c r="H772" s="24">
        <f t="shared" si="71"/>
        <v>0</v>
      </c>
    </row>
    <row r="773" spans="1:8" x14ac:dyDescent="0.25">
      <c r="A773">
        <v>64</v>
      </c>
      <c r="B773">
        <v>759</v>
      </c>
      <c r="C773" t="b">
        <f t="shared" si="72"/>
        <v>0</v>
      </c>
      <c r="D773" s="10">
        <f t="shared" si="67"/>
        <v>0</v>
      </c>
      <c r="E773" s="10">
        <f t="shared" si="68"/>
        <v>0</v>
      </c>
      <c r="F773" s="10">
        <f t="shared" si="69"/>
        <v>0</v>
      </c>
      <c r="G773" s="10">
        <f t="shared" si="70"/>
        <v>0</v>
      </c>
      <c r="H773" s="24">
        <f t="shared" si="71"/>
        <v>0</v>
      </c>
    </row>
    <row r="774" spans="1:8" x14ac:dyDescent="0.25">
      <c r="A774">
        <v>64</v>
      </c>
      <c r="B774">
        <v>760</v>
      </c>
      <c r="C774" t="b">
        <f t="shared" si="72"/>
        <v>0</v>
      </c>
      <c r="D774" s="10">
        <f t="shared" si="67"/>
        <v>0</v>
      </c>
      <c r="E774" s="10">
        <f t="shared" si="68"/>
        <v>0</v>
      </c>
      <c r="F774" s="10">
        <f t="shared" si="69"/>
        <v>0</v>
      </c>
      <c r="G774" s="10">
        <f t="shared" si="70"/>
        <v>0</v>
      </c>
      <c r="H774" s="24">
        <f t="shared" si="71"/>
        <v>0</v>
      </c>
    </row>
    <row r="775" spans="1:8" x14ac:dyDescent="0.25">
      <c r="A775">
        <v>64</v>
      </c>
      <c r="B775">
        <v>761</v>
      </c>
      <c r="C775" t="b">
        <f t="shared" si="72"/>
        <v>0</v>
      </c>
      <c r="D775" s="10">
        <f t="shared" si="67"/>
        <v>0</v>
      </c>
      <c r="E775" s="10">
        <f t="shared" si="68"/>
        <v>0</v>
      </c>
      <c r="F775" s="10">
        <f t="shared" si="69"/>
        <v>0</v>
      </c>
      <c r="G775" s="10">
        <f t="shared" si="70"/>
        <v>0</v>
      </c>
      <c r="H775" s="24">
        <f t="shared" si="71"/>
        <v>0</v>
      </c>
    </row>
    <row r="776" spans="1:8" x14ac:dyDescent="0.25">
      <c r="A776">
        <v>64</v>
      </c>
      <c r="B776">
        <v>762</v>
      </c>
      <c r="C776" t="b">
        <f t="shared" si="72"/>
        <v>0</v>
      </c>
      <c r="D776" s="10">
        <f t="shared" si="67"/>
        <v>0</v>
      </c>
      <c r="E776" s="10">
        <f t="shared" si="68"/>
        <v>0</v>
      </c>
      <c r="F776" s="10">
        <f t="shared" si="69"/>
        <v>0</v>
      </c>
      <c r="G776" s="10">
        <f t="shared" si="70"/>
        <v>0</v>
      </c>
      <c r="H776" s="24">
        <f t="shared" si="71"/>
        <v>0</v>
      </c>
    </row>
    <row r="777" spans="1:8" x14ac:dyDescent="0.25">
      <c r="A777">
        <v>64</v>
      </c>
      <c r="B777">
        <v>763</v>
      </c>
      <c r="C777" t="b">
        <f t="shared" si="72"/>
        <v>0</v>
      </c>
      <c r="D777" s="10">
        <f t="shared" si="67"/>
        <v>0</v>
      </c>
      <c r="E777" s="10">
        <f t="shared" si="68"/>
        <v>0</v>
      </c>
      <c r="F777" s="10">
        <f t="shared" si="69"/>
        <v>0</v>
      </c>
      <c r="G777" s="10">
        <f t="shared" si="70"/>
        <v>0</v>
      </c>
      <c r="H777" s="24">
        <f t="shared" si="71"/>
        <v>0</v>
      </c>
    </row>
    <row r="778" spans="1:8" x14ac:dyDescent="0.25">
      <c r="A778">
        <v>64</v>
      </c>
      <c r="B778">
        <v>764</v>
      </c>
      <c r="C778" t="b">
        <f t="shared" si="72"/>
        <v>0</v>
      </c>
      <c r="D778" s="10">
        <f t="shared" si="67"/>
        <v>0</v>
      </c>
      <c r="E778" s="10">
        <f t="shared" si="68"/>
        <v>0</v>
      </c>
      <c r="F778" s="10">
        <f t="shared" si="69"/>
        <v>0</v>
      </c>
      <c r="G778" s="10">
        <f t="shared" si="70"/>
        <v>0</v>
      </c>
      <c r="H778" s="24">
        <f t="shared" si="71"/>
        <v>0</v>
      </c>
    </row>
    <row r="779" spans="1:8" x14ac:dyDescent="0.25">
      <c r="A779">
        <v>64</v>
      </c>
      <c r="B779">
        <v>765</v>
      </c>
      <c r="C779" t="b">
        <f t="shared" si="72"/>
        <v>0</v>
      </c>
      <c r="D779" s="10">
        <f t="shared" si="67"/>
        <v>0</v>
      </c>
      <c r="E779" s="10">
        <f t="shared" si="68"/>
        <v>0</v>
      </c>
      <c r="F779" s="10">
        <f t="shared" si="69"/>
        <v>0</v>
      </c>
      <c r="G779" s="10">
        <f t="shared" si="70"/>
        <v>0</v>
      </c>
      <c r="H779" s="24">
        <f t="shared" si="71"/>
        <v>0</v>
      </c>
    </row>
    <row r="780" spans="1:8" x14ac:dyDescent="0.25">
      <c r="A780">
        <v>64</v>
      </c>
      <c r="B780">
        <v>766</v>
      </c>
      <c r="C780" t="b">
        <f t="shared" si="72"/>
        <v>0</v>
      </c>
      <c r="D780" s="10">
        <f t="shared" si="67"/>
        <v>0</v>
      </c>
      <c r="E780" s="10">
        <f t="shared" si="68"/>
        <v>0</v>
      </c>
      <c r="F780" s="10">
        <f t="shared" si="69"/>
        <v>0</v>
      </c>
      <c r="G780" s="10">
        <f t="shared" si="70"/>
        <v>0</v>
      </c>
      <c r="H780" s="24">
        <f t="shared" si="71"/>
        <v>0</v>
      </c>
    </row>
    <row r="781" spans="1:8" x14ac:dyDescent="0.25">
      <c r="A781">
        <v>64</v>
      </c>
      <c r="B781">
        <v>767</v>
      </c>
      <c r="C781" t="b">
        <f t="shared" si="72"/>
        <v>0</v>
      </c>
      <c r="D781" s="10">
        <f t="shared" si="67"/>
        <v>0</v>
      </c>
      <c r="E781" s="10">
        <f t="shared" si="68"/>
        <v>0</v>
      </c>
      <c r="F781" s="10">
        <f t="shared" si="69"/>
        <v>0</v>
      </c>
      <c r="G781" s="10">
        <f t="shared" si="70"/>
        <v>0</v>
      </c>
      <c r="H781" s="24">
        <f t="shared" si="71"/>
        <v>0</v>
      </c>
    </row>
    <row r="782" spans="1:8" x14ac:dyDescent="0.25">
      <c r="A782">
        <v>64</v>
      </c>
      <c r="B782">
        <v>768</v>
      </c>
      <c r="C782" t="b">
        <f t="shared" si="72"/>
        <v>0</v>
      </c>
      <c r="D782" s="10">
        <f t="shared" si="67"/>
        <v>0</v>
      </c>
      <c r="E782" s="10">
        <f t="shared" si="68"/>
        <v>0</v>
      </c>
      <c r="F782" s="10">
        <f t="shared" si="69"/>
        <v>0</v>
      </c>
      <c r="G782" s="10">
        <f t="shared" si="70"/>
        <v>0</v>
      </c>
      <c r="H782" s="24">
        <f t="shared" si="71"/>
        <v>0</v>
      </c>
    </row>
    <row r="783" spans="1:8" x14ac:dyDescent="0.25">
      <c r="A783">
        <v>65</v>
      </c>
      <c r="B783">
        <v>769</v>
      </c>
      <c r="C783" t="b">
        <f t="shared" si="72"/>
        <v>1</v>
      </c>
      <c r="D783" s="10">
        <f t="shared" si="67"/>
        <v>0</v>
      </c>
      <c r="E783" s="10">
        <f t="shared" si="68"/>
        <v>0</v>
      </c>
      <c r="F783" s="10">
        <f t="shared" si="69"/>
        <v>0</v>
      </c>
      <c r="G783" s="10">
        <f t="shared" si="70"/>
        <v>0</v>
      </c>
      <c r="H783" s="24">
        <f t="shared" si="71"/>
        <v>0</v>
      </c>
    </row>
    <row r="784" spans="1:8" x14ac:dyDescent="0.25">
      <c r="A784">
        <v>65</v>
      </c>
      <c r="B784">
        <v>770</v>
      </c>
      <c r="C784" t="b">
        <f t="shared" si="72"/>
        <v>0</v>
      </c>
      <c r="D784" s="10">
        <f t="shared" ref="D784:D847" si="73">IF(AND(A784&gt;=$C$6,A784&lt;=$D$6)=TRUE,$B$6,0)</f>
        <v>0</v>
      </c>
      <c r="E784" s="10">
        <f t="shared" ref="E784:E847" si="74">IF(AND(C784=TRUE,A784&gt;=$C$7,A784&lt;=$D$7),$B$7,0)</f>
        <v>0</v>
      </c>
      <c r="F784" s="10">
        <f t="shared" ref="F784:F847" si="75">IF(AND(A784&gt;=$C$8,A784&lt;=$D$8),$B$8,0)</f>
        <v>0</v>
      </c>
      <c r="G784" s="10">
        <f t="shared" ref="G784:G847" si="76">IF(AND(C784=TRUE,A784&gt;=$C$9,A784&lt;=$D$9),$B$9,0)</f>
        <v>0</v>
      </c>
      <c r="H784" s="24">
        <f t="shared" ref="H784:H847" si="77">D784+E784-F784-G784</f>
        <v>0</v>
      </c>
    </row>
    <row r="785" spans="1:8" x14ac:dyDescent="0.25">
      <c r="A785">
        <v>65</v>
      </c>
      <c r="B785">
        <v>771</v>
      </c>
      <c r="C785" t="b">
        <f t="shared" si="72"/>
        <v>0</v>
      </c>
      <c r="D785" s="10">
        <f t="shared" si="73"/>
        <v>0</v>
      </c>
      <c r="E785" s="10">
        <f t="shared" si="74"/>
        <v>0</v>
      </c>
      <c r="F785" s="10">
        <f t="shared" si="75"/>
        <v>0</v>
      </c>
      <c r="G785" s="10">
        <f t="shared" si="76"/>
        <v>0</v>
      </c>
      <c r="H785" s="24">
        <f t="shared" si="77"/>
        <v>0</v>
      </c>
    </row>
    <row r="786" spans="1:8" x14ac:dyDescent="0.25">
      <c r="A786">
        <v>65</v>
      </c>
      <c r="B786">
        <v>772</v>
      </c>
      <c r="C786" t="b">
        <f t="shared" si="72"/>
        <v>0</v>
      </c>
      <c r="D786" s="10">
        <f t="shared" si="73"/>
        <v>0</v>
      </c>
      <c r="E786" s="10">
        <f t="shared" si="74"/>
        <v>0</v>
      </c>
      <c r="F786" s="10">
        <f t="shared" si="75"/>
        <v>0</v>
      </c>
      <c r="G786" s="10">
        <f t="shared" si="76"/>
        <v>0</v>
      </c>
      <c r="H786" s="24">
        <f t="shared" si="77"/>
        <v>0</v>
      </c>
    </row>
    <row r="787" spans="1:8" x14ac:dyDescent="0.25">
      <c r="A787">
        <v>65</v>
      </c>
      <c r="B787">
        <v>773</v>
      </c>
      <c r="C787" t="b">
        <f t="shared" si="72"/>
        <v>0</v>
      </c>
      <c r="D787" s="10">
        <f t="shared" si="73"/>
        <v>0</v>
      </c>
      <c r="E787" s="10">
        <f t="shared" si="74"/>
        <v>0</v>
      </c>
      <c r="F787" s="10">
        <f t="shared" si="75"/>
        <v>0</v>
      </c>
      <c r="G787" s="10">
        <f t="shared" si="76"/>
        <v>0</v>
      </c>
      <c r="H787" s="24">
        <f t="shared" si="77"/>
        <v>0</v>
      </c>
    </row>
    <row r="788" spans="1:8" x14ac:dyDescent="0.25">
      <c r="A788">
        <v>65</v>
      </c>
      <c r="B788">
        <v>774</v>
      </c>
      <c r="C788" t="b">
        <f t="shared" si="72"/>
        <v>0</v>
      </c>
      <c r="D788" s="10">
        <f t="shared" si="73"/>
        <v>0</v>
      </c>
      <c r="E788" s="10">
        <f t="shared" si="74"/>
        <v>0</v>
      </c>
      <c r="F788" s="10">
        <f t="shared" si="75"/>
        <v>0</v>
      </c>
      <c r="G788" s="10">
        <f t="shared" si="76"/>
        <v>0</v>
      </c>
      <c r="H788" s="24">
        <f t="shared" si="77"/>
        <v>0</v>
      </c>
    </row>
    <row r="789" spans="1:8" x14ac:dyDescent="0.25">
      <c r="A789">
        <v>65</v>
      </c>
      <c r="B789">
        <v>775</v>
      </c>
      <c r="C789" t="b">
        <f t="shared" si="72"/>
        <v>0</v>
      </c>
      <c r="D789" s="10">
        <f t="shared" si="73"/>
        <v>0</v>
      </c>
      <c r="E789" s="10">
        <f t="shared" si="74"/>
        <v>0</v>
      </c>
      <c r="F789" s="10">
        <f t="shared" si="75"/>
        <v>0</v>
      </c>
      <c r="G789" s="10">
        <f t="shared" si="76"/>
        <v>0</v>
      </c>
      <c r="H789" s="24">
        <f t="shared" si="77"/>
        <v>0</v>
      </c>
    </row>
    <row r="790" spans="1:8" x14ac:dyDescent="0.25">
      <c r="A790">
        <v>65</v>
      </c>
      <c r="B790">
        <v>776</v>
      </c>
      <c r="C790" t="b">
        <f t="shared" si="72"/>
        <v>0</v>
      </c>
      <c r="D790" s="10">
        <f t="shared" si="73"/>
        <v>0</v>
      </c>
      <c r="E790" s="10">
        <f t="shared" si="74"/>
        <v>0</v>
      </c>
      <c r="F790" s="10">
        <f t="shared" si="75"/>
        <v>0</v>
      </c>
      <c r="G790" s="10">
        <f t="shared" si="76"/>
        <v>0</v>
      </c>
      <c r="H790" s="24">
        <f t="shared" si="77"/>
        <v>0</v>
      </c>
    </row>
    <row r="791" spans="1:8" x14ac:dyDescent="0.25">
      <c r="A791">
        <v>65</v>
      </c>
      <c r="B791">
        <v>777</v>
      </c>
      <c r="C791" t="b">
        <f t="shared" si="72"/>
        <v>0</v>
      </c>
      <c r="D791" s="10">
        <f t="shared" si="73"/>
        <v>0</v>
      </c>
      <c r="E791" s="10">
        <f t="shared" si="74"/>
        <v>0</v>
      </c>
      <c r="F791" s="10">
        <f t="shared" si="75"/>
        <v>0</v>
      </c>
      <c r="G791" s="10">
        <f t="shared" si="76"/>
        <v>0</v>
      </c>
      <c r="H791" s="24">
        <f t="shared" si="77"/>
        <v>0</v>
      </c>
    </row>
    <row r="792" spans="1:8" x14ac:dyDescent="0.25">
      <c r="A792">
        <v>65</v>
      </c>
      <c r="B792">
        <v>778</v>
      </c>
      <c r="C792" t="b">
        <f t="shared" si="72"/>
        <v>0</v>
      </c>
      <c r="D792" s="10">
        <f t="shared" si="73"/>
        <v>0</v>
      </c>
      <c r="E792" s="10">
        <f t="shared" si="74"/>
        <v>0</v>
      </c>
      <c r="F792" s="10">
        <f t="shared" si="75"/>
        <v>0</v>
      </c>
      <c r="G792" s="10">
        <f t="shared" si="76"/>
        <v>0</v>
      </c>
      <c r="H792" s="24">
        <f t="shared" si="77"/>
        <v>0</v>
      </c>
    </row>
    <row r="793" spans="1:8" x14ac:dyDescent="0.25">
      <c r="A793">
        <v>65</v>
      </c>
      <c r="B793">
        <v>779</v>
      </c>
      <c r="C793" t="b">
        <f t="shared" si="72"/>
        <v>0</v>
      </c>
      <c r="D793" s="10">
        <f t="shared" si="73"/>
        <v>0</v>
      </c>
      <c r="E793" s="10">
        <f t="shared" si="74"/>
        <v>0</v>
      </c>
      <c r="F793" s="10">
        <f t="shared" si="75"/>
        <v>0</v>
      </c>
      <c r="G793" s="10">
        <f t="shared" si="76"/>
        <v>0</v>
      </c>
      <c r="H793" s="24">
        <f t="shared" si="77"/>
        <v>0</v>
      </c>
    </row>
    <row r="794" spans="1:8" x14ac:dyDescent="0.25">
      <c r="A794">
        <v>65</v>
      </c>
      <c r="B794">
        <v>780</v>
      </c>
      <c r="C794" t="b">
        <f t="shared" si="72"/>
        <v>0</v>
      </c>
      <c r="D794" s="10">
        <f t="shared" si="73"/>
        <v>0</v>
      </c>
      <c r="E794" s="10">
        <f t="shared" si="74"/>
        <v>0</v>
      </c>
      <c r="F794" s="10">
        <f t="shared" si="75"/>
        <v>0</v>
      </c>
      <c r="G794" s="10">
        <f t="shared" si="76"/>
        <v>0</v>
      </c>
      <c r="H794" s="24">
        <f t="shared" si="77"/>
        <v>0</v>
      </c>
    </row>
    <row r="795" spans="1:8" x14ac:dyDescent="0.25">
      <c r="A795">
        <v>66</v>
      </c>
      <c r="B795">
        <v>781</v>
      </c>
      <c r="C795" t="b">
        <f t="shared" si="72"/>
        <v>1</v>
      </c>
      <c r="D795" s="10">
        <f t="shared" si="73"/>
        <v>0</v>
      </c>
      <c r="E795" s="10">
        <f t="shared" si="74"/>
        <v>0</v>
      </c>
      <c r="F795" s="10">
        <f t="shared" si="75"/>
        <v>0</v>
      </c>
      <c r="G795" s="10">
        <f t="shared" si="76"/>
        <v>0</v>
      </c>
      <c r="H795" s="24">
        <f t="shared" si="77"/>
        <v>0</v>
      </c>
    </row>
    <row r="796" spans="1:8" x14ac:dyDescent="0.25">
      <c r="A796">
        <v>66</v>
      </c>
      <c r="B796">
        <v>782</v>
      </c>
      <c r="C796" t="b">
        <f t="shared" ref="C796:C854" si="78">IF((B796-1)/12=(A796-1),TRUE,FALSE)</f>
        <v>0</v>
      </c>
      <c r="D796" s="10">
        <f t="shared" si="73"/>
        <v>0</v>
      </c>
      <c r="E796" s="10">
        <f t="shared" si="74"/>
        <v>0</v>
      </c>
      <c r="F796" s="10">
        <f t="shared" si="75"/>
        <v>0</v>
      </c>
      <c r="G796" s="10">
        <f t="shared" si="76"/>
        <v>0</v>
      </c>
      <c r="H796" s="24">
        <f t="shared" si="77"/>
        <v>0</v>
      </c>
    </row>
    <row r="797" spans="1:8" x14ac:dyDescent="0.25">
      <c r="A797">
        <v>66</v>
      </c>
      <c r="B797">
        <v>783</v>
      </c>
      <c r="C797" t="b">
        <f t="shared" si="78"/>
        <v>0</v>
      </c>
      <c r="D797" s="10">
        <f t="shared" si="73"/>
        <v>0</v>
      </c>
      <c r="E797" s="10">
        <f t="shared" si="74"/>
        <v>0</v>
      </c>
      <c r="F797" s="10">
        <f t="shared" si="75"/>
        <v>0</v>
      </c>
      <c r="G797" s="10">
        <f t="shared" si="76"/>
        <v>0</v>
      </c>
      <c r="H797" s="24">
        <f t="shared" si="77"/>
        <v>0</v>
      </c>
    </row>
    <row r="798" spans="1:8" x14ac:dyDescent="0.25">
      <c r="A798">
        <v>66</v>
      </c>
      <c r="B798">
        <v>784</v>
      </c>
      <c r="C798" t="b">
        <f t="shared" si="78"/>
        <v>0</v>
      </c>
      <c r="D798" s="10">
        <f t="shared" si="73"/>
        <v>0</v>
      </c>
      <c r="E798" s="10">
        <f t="shared" si="74"/>
        <v>0</v>
      </c>
      <c r="F798" s="10">
        <f t="shared" si="75"/>
        <v>0</v>
      </c>
      <c r="G798" s="10">
        <f t="shared" si="76"/>
        <v>0</v>
      </c>
      <c r="H798" s="24">
        <f t="shared" si="77"/>
        <v>0</v>
      </c>
    </row>
    <row r="799" spans="1:8" x14ac:dyDescent="0.25">
      <c r="A799">
        <v>66</v>
      </c>
      <c r="B799">
        <v>785</v>
      </c>
      <c r="C799" t="b">
        <f t="shared" si="78"/>
        <v>0</v>
      </c>
      <c r="D799" s="10">
        <f t="shared" si="73"/>
        <v>0</v>
      </c>
      <c r="E799" s="10">
        <f t="shared" si="74"/>
        <v>0</v>
      </c>
      <c r="F799" s="10">
        <f t="shared" si="75"/>
        <v>0</v>
      </c>
      <c r="G799" s="10">
        <f t="shared" si="76"/>
        <v>0</v>
      </c>
      <c r="H799" s="24">
        <f t="shared" si="77"/>
        <v>0</v>
      </c>
    </row>
    <row r="800" spans="1:8" x14ac:dyDescent="0.25">
      <c r="A800">
        <v>66</v>
      </c>
      <c r="B800">
        <v>786</v>
      </c>
      <c r="C800" t="b">
        <f t="shared" si="78"/>
        <v>0</v>
      </c>
      <c r="D800" s="10">
        <f t="shared" si="73"/>
        <v>0</v>
      </c>
      <c r="E800" s="10">
        <f t="shared" si="74"/>
        <v>0</v>
      </c>
      <c r="F800" s="10">
        <f t="shared" si="75"/>
        <v>0</v>
      </c>
      <c r="G800" s="10">
        <f t="shared" si="76"/>
        <v>0</v>
      </c>
      <c r="H800" s="24">
        <f t="shared" si="77"/>
        <v>0</v>
      </c>
    </row>
    <row r="801" spans="1:8" x14ac:dyDescent="0.25">
      <c r="A801">
        <v>66</v>
      </c>
      <c r="B801">
        <v>787</v>
      </c>
      <c r="C801" t="b">
        <f t="shared" si="78"/>
        <v>0</v>
      </c>
      <c r="D801" s="10">
        <f t="shared" si="73"/>
        <v>0</v>
      </c>
      <c r="E801" s="10">
        <f t="shared" si="74"/>
        <v>0</v>
      </c>
      <c r="F801" s="10">
        <f t="shared" si="75"/>
        <v>0</v>
      </c>
      <c r="G801" s="10">
        <f t="shared" si="76"/>
        <v>0</v>
      </c>
      <c r="H801" s="24">
        <f t="shared" si="77"/>
        <v>0</v>
      </c>
    </row>
    <row r="802" spans="1:8" x14ac:dyDescent="0.25">
      <c r="A802">
        <v>66</v>
      </c>
      <c r="B802">
        <v>788</v>
      </c>
      <c r="C802" t="b">
        <f t="shared" si="78"/>
        <v>0</v>
      </c>
      <c r="D802" s="10">
        <f t="shared" si="73"/>
        <v>0</v>
      </c>
      <c r="E802" s="10">
        <f t="shared" si="74"/>
        <v>0</v>
      </c>
      <c r="F802" s="10">
        <f t="shared" si="75"/>
        <v>0</v>
      </c>
      <c r="G802" s="10">
        <f t="shared" si="76"/>
        <v>0</v>
      </c>
      <c r="H802" s="24">
        <f t="shared" si="77"/>
        <v>0</v>
      </c>
    </row>
    <row r="803" spans="1:8" x14ac:dyDescent="0.25">
      <c r="A803">
        <v>66</v>
      </c>
      <c r="B803">
        <v>789</v>
      </c>
      <c r="C803" t="b">
        <f t="shared" si="78"/>
        <v>0</v>
      </c>
      <c r="D803" s="10">
        <f t="shared" si="73"/>
        <v>0</v>
      </c>
      <c r="E803" s="10">
        <f t="shared" si="74"/>
        <v>0</v>
      </c>
      <c r="F803" s="10">
        <f t="shared" si="75"/>
        <v>0</v>
      </c>
      <c r="G803" s="10">
        <f t="shared" si="76"/>
        <v>0</v>
      </c>
      <c r="H803" s="24">
        <f t="shared" si="77"/>
        <v>0</v>
      </c>
    </row>
    <row r="804" spans="1:8" x14ac:dyDescent="0.25">
      <c r="A804">
        <v>66</v>
      </c>
      <c r="B804">
        <v>790</v>
      </c>
      <c r="C804" t="b">
        <f t="shared" si="78"/>
        <v>0</v>
      </c>
      <c r="D804" s="10">
        <f t="shared" si="73"/>
        <v>0</v>
      </c>
      <c r="E804" s="10">
        <f t="shared" si="74"/>
        <v>0</v>
      </c>
      <c r="F804" s="10">
        <f t="shared" si="75"/>
        <v>0</v>
      </c>
      <c r="G804" s="10">
        <f t="shared" si="76"/>
        <v>0</v>
      </c>
      <c r="H804" s="24">
        <f t="shared" si="77"/>
        <v>0</v>
      </c>
    </row>
    <row r="805" spans="1:8" x14ac:dyDescent="0.25">
      <c r="A805">
        <v>66</v>
      </c>
      <c r="B805">
        <v>791</v>
      </c>
      <c r="C805" t="b">
        <f t="shared" si="78"/>
        <v>0</v>
      </c>
      <c r="D805" s="10">
        <f t="shared" si="73"/>
        <v>0</v>
      </c>
      <c r="E805" s="10">
        <f t="shared" si="74"/>
        <v>0</v>
      </c>
      <c r="F805" s="10">
        <f t="shared" si="75"/>
        <v>0</v>
      </c>
      <c r="G805" s="10">
        <f t="shared" si="76"/>
        <v>0</v>
      </c>
      <c r="H805" s="24">
        <f t="shared" si="77"/>
        <v>0</v>
      </c>
    </row>
    <row r="806" spans="1:8" x14ac:dyDescent="0.25">
      <c r="A806">
        <v>66</v>
      </c>
      <c r="B806">
        <v>792</v>
      </c>
      <c r="C806" t="b">
        <f t="shared" si="78"/>
        <v>0</v>
      </c>
      <c r="D806" s="10">
        <f t="shared" si="73"/>
        <v>0</v>
      </c>
      <c r="E806" s="10">
        <f t="shared" si="74"/>
        <v>0</v>
      </c>
      <c r="F806" s="10">
        <f t="shared" si="75"/>
        <v>0</v>
      </c>
      <c r="G806" s="10">
        <f t="shared" si="76"/>
        <v>0</v>
      </c>
      <c r="H806" s="24">
        <f t="shared" si="77"/>
        <v>0</v>
      </c>
    </row>
    <row r="807" spans="1:8" x14ac:dyDescent="0.25">
      <c r="A807">
        <v>67</v>
      </c>
      <c r="B807">
        <v>793</v>
      </c>
      <c r="C807" t="b">
        <f t="shared" si="78"/>
        <v>1</v>
      </c>
      <c r="D807" s="10">
        <f t="shared" si="73"/>
        <v>0</v>
      </c>
      <c r="E807" s="10">
        <f t="shared" si="74"/>
        <v>0</v>
      </c>
      <c r="F807" s="10">
        <f t="shared" si="75"/>
        <v>0</v>
      </c>
      <c r="G807" s="10">
        <f t="shared" si="76"/>
        <v>0</v>
      </c>
      <c r="H807" s="24">
        <f t="shared" si="77"/>
        <v>0</v>
      </c>
    </row>
    <row r="808" spans="1:8" x14ac:dyDescent="0.25">
      <c r="A808">
        <v>67</v>
      </c>
      <c r="B808">
        <v>794</v>
      </c>
      <c r="C808" t="b">
        <f t="shared" si="78"/>
        <v>0</v>
      </c>
      <c r="D808" s="10">
        <f t="shared" si="73"/>
        <v>0</v>
      </c>
      <c r="E808" s="10">
        <f t="shared" si="74"/>
        <v>0</v>
      </c>
      <c r="F808" s="10">
        <f t="shared" si="75"/>
        <v>0</v>
      </c>
      <c r="G808" s="10">
        <f t="shared" si="76"/>
        <v>0</v>
      </c>
      <c r="H808" s="24">
        <f t="shared" si="77"/>
        <v>0</v>
      </c>
    </row>
    <row r="809" spans="1:8" x14ac:dyDescent="0.25">
      <c r="A809">
        <v>67</v>
      </c>
      <c r="B809">
        <v>795</v>
      </c>
      <c r="C809" t="b">
        <f t="shared" si="78"/>
        <v>0</v>
      </c>
      <c r="D809" s="10">
        <f t="shared" si="73"/>
        <v>0</v>
      </c>
      <c r="E809" s="10">
        <f t="shared" si="74"/>
        <v>0</v>
      </c>
      <c r="F809" s="10">
        <f t="shared" si="75"/>
        <v>0</v>
      </c>
      <c r="G809" s="10">
        <f t="shared" si="76"/>
        <v>0</v>
      </c>
      <c r="H809" s="24">
        <f t="shared" si="77"/>
        <v>0</v>
      </c>
    </row>
    <row r="810" spans="1:8" x14ac:dyDescent="0.25">
      <c r="A810">
        <v>67</v>
      </c>
      <c r="B810">
        <v>796</v>
      </c>
      <c r="C810" t="b">
        <f t="shared" si="78"/>
        <v>0</v>
      </c>
      <c r="D810" s="10">
        <f t="shared" si="73"/>
        <v>0</v>
      </c>
      <c r="E810" s="10">
        <f t="shared" si="74"/>
        <v>0</v>
      </c>
      <c r="F810" s="10">
        <f t="shared" si="75"/>
        <v>0</v>
      </c>
      <c r="G810" s="10">
        <f t="shared" si="76"/>
        <v>0</v>
      </c>
      <c r="H810" s="24">
        <f t="shared" si="77"/>
        <v>0</v>
      </c>
    </row>
    <row r="811" spans="1:8" x14ac:dyDescent="0.25">
      <c r="A811">
        <v>67</v>
      </c>
      <c r="B811">
        <v>797</v>
      </c>
      <c r="C811" t="b">
        <f t="shared" si="78"/>
        <v>0</v>
      </c>
      <c r="D811" s="10">
        <f t="shared" si="73"/>
        <v>0</v>
      </c>
      <c r="E811" s="10">
        <f t="shared" si="74"/>
        <v>0</v>
      </c>
      <c r="F811" s="10">
        <f t="shared" si="75"/>
        <v>0</v>
      </c>
      <c r="G811" s="10">
        <f t="shared" si="76"/>
        <v>0</v>
      </c>
      <c r="H811" s="24">
        <f t="shared" si="77"/>
        <v>0</v>
      </c>
    </row>
    <row r="812" spans="1:8" x14ac:dyDescent="0.25">
      <c r="A812">
        <v>67</v>
      </c>
      <c r="B812">
        <v>798</v>
      </c>
      <c r="C812" t="b">
        <f t="shared" si="78"/>
        <v>0</v>
      </c>
      <c r="D812" s="10">
        <f t="shared" si="73"/>
        <v>0</v>
      </c>
      <c r="E812" s="10">
        <f t="shared" si="74"/>
        <v>0</v>
      </c>
      <c r="F812" s="10">
        <f t="shared" si="75"/>
        <v>0</v>
      </c>
      <c r="G812" s="10">
        <f t="shared" si="76"/>
        <v>0</v>
      </c>
      <c r="H812" s="24">
        <f t="shared" si="77"/>
        <v>0</v>
      </c>
    </row>
    <row r="813" spans="1:8" x14ac:dyDescent="0.25">
      <c r="A813">
        <v>67</v>
      </c>
      <c r="B813">
        <v>799</v>
      </c>
      <c r="C813" t="b">
        <f t="shared" si="78"/>
        <v>0</v>
      </c>
      <c r="D813" s="10">
        <f t="shared" si="73"/>
        <v>0</v>
      </c>
      <c r="E813" s="10">
        <f t="shared" si="74"/>
        <v>0</v>
      </c>
      <c r="F813" s="10">
        <f t="shared" si="75"/>
        <v>0</v>
      </c>
      <c r="G813" s="10">
        <f t="shared" si="76"/>
        <v>0</v>
      </c>
      <c r="H813" s="24">
        <f t="shared" si="77"/>
        <v>0</v>
      </c>
    </row>
    <row r="814" spans="1:8" x14ac:dyDescent="0.25">
      <c r="A814">
        <v>67</v>
      </c>
      <c r="B814">
        <v>800</v>
      </c>
      <c r="C814" t="b">
        <f t="shared" si="78"/>
        <v>0</v>
      </c>
      <c r="D814" s="10">
        <f t="shared" si="73"/>
        <v>0</v>
      </c>
      <c r="E814" s="10">
        <f t="shared" si="74"/>
        <v>0</v>
      </c>
      <c r="F814" s="10">
        <f t="shared" si="75"/>
        <v>0</v>
      </c>
      <c r="G814" s="10">
        <f t="shared" si="76"/>
        <v>0</v>
      </c>
      <c r="H814" s="24">
        <f t="shared" si="77"/>
        <v>0</v>
      </c>
    </row>
    <row r="815" spans="1:8" x14ac:dyDescent="0.25">
      <c r="A815">
        <v>67</v>
      </c>
      <c r="B815">
        <v>801</v>
      </c>
      <c r="C815" t="b">
        <f t="shared" si="78"/>
        <v>0</v>
      </c>
      <c r="D815" s="10">
        <f t="shared" si="73"/>
        <v>0</v>
      </c>
      <c r="E815" s="10">
        <f t="shared" si="74"/>
        <v>0</v>
      </c>
      <c r="F815" s="10">
        <f t="shared" si="75"/>
        <v>0</v>
      </c>
      <c r="G815" s="10">
        <f t="shared" si="76"/>
        <v>0</v>
      </c>
      <c r="H815" s="24">
        <f t="shared" si="77"/>
        <v>0</v>
      </c>
    </row>
    <row r="816" spans="1:8" x14ac:dyDescent="0.25">
      <c r="A816">
        <v>67</v>
      </c>
      <c r="B816">
        <v>802</v>
      </c>
      <c r="C816" t="b">
        <f t="shared" si="78"/>
        <v>0</v>
      </c>
      <c r="D816" s="10">
        <f t="shared" si="73"/>
        <v>0</v>
      </c>
      <c r="E816" s="10">
        <f t="shared" si="74"/>
        <v>0</v>
      </c>
      <c r="F816" s="10">
        <f t="shared" si="75"/>
        <v>0</v>
      </c>
      <c r="G816" s="10">
        <f t="shared" si="76"/>
        <v>0</v>
      </c>
      <c r="H816" s="24">
        <f t="shared" si="77"/>
        <v>0</v>
      </c>
    </row>
    <row r="817" spans="1:8" x14ac:dyDescent="0.25">
      <c r="A817">
        <v>67</v>
      </c>
      <c r="B817">
        <v>803</v>
      </c>
      <c r="C817" t="b">
        <f t="shared" si="78"/>
        <v>0</v>
      </c>
      <c r="D817" s="10">
        <f t="shared" si="73"/>
        <v>0</v>
      </c>
      <c r="E817" s="10">
        <f t="shared" si="74"/>
        <v>0</v>
      </c>
      <c r="F817" s="10">
        <f t="shared" si="75"/>
        <v>0</v>
      </c>
      <c r="G817" s="10">
        <f t="shared" si="76"/>
        <v>0</v>
      </c>
      <c r="H817" s="24">
        <f t="shared" si="77"/>
        <v>0</v>
      </c>
    </row>
    <row r="818" spans="1:8" x14ac:dyDescent="0.25">
      <c r="A818">
        <v>67</v>
      </c>
      <c r="B818">
        <v>804</v>
      </c>
      <c r="C818" t="b">
        <f t="shared" si="78"/>
        <v>0</v>
      </c>
      <c r="D818" s="10">
        <f t="shared" si="73"/>
        <v>0</v>
      </c>
      <c r="E818" s="10">
        <f t="shared" si="74"/>
        <v>0</v>
      </c>
      <c r="F818" s="10">
        <f t="shared" si="75"/>
        <v>0</v>
      </c>
      <c r="G818" s="10">
        <f t="shared" si="76"/>
        <v>0</v>
      </c>
      <c r="H818" s="24">
        <f t="shared" si="77"/>
        <v>0</v>
      </c>
    </row>
    <row r="819" spans="1:8" x14ac:dyDescent="0.25">
      <c r="A819">
        <v>68</v>
      </c>
      <c r="B819">
        <v>805</v>
      </c>
      <c r="C819" t="b">
        <f t="shared" si="78"/>
        <v>1</v>
      </c>
      <c r="D819" s="10">
        <f t="shared" si="73"/>
        <v>0</v>
      </c>
      <c r="E819" s="10">
        <f t="shared" si="74"/>
        <v>0</v>
      </c>
      <c r="F819" s="10">
        <f t="shared" si="75"/>
        <v>0</v>
      </c>
      <c r="G819" s="10">
        <f t="shared" si="76"/>
        <v>0</v>
      </c>
      <c r="H819" s="24">
        <f t="shared" si="77"/>
        <v>0</v>
      </c>
    </row>
    <row r="820" spans="1:8" x14ac:dyDescent="0.25">
      <c r="A820">
        <v>68</v>
      </c>
      <c r="B820">
        <v>806</v>
      </c>
      <c r="C820" t="b">
        <f t="shared" si="78"/>
        <v>0</v>
      </c>
      <c r="D820" s="10">
        <f t="shared" si="73"/>
        <v>0</v>
      </c>
      <c r="E820" s="10">
        <f t="shared" si="74"/>
        <v>0</v>
      </c>
      <c r="F820" s="10">
        <f t="shared" si="75"/>
        <v>0</v>
      </c>
      <c r="G820" s="10">
        <f t="shared" si="76"/>
        <v>0</v>
      </c>
      <c r="H820" s="24">
        <f t="shared" si="77"/>
        <v>0</v>
      </c>
    </row>
    <row r="821" spans="1:8" x14ac:dyDescent="0.25">
      <c r="A821">
        <v>68</v>
      </c>
      <c r="B821">
        <v>807</v>
      </c>
      <c r="C821" t="b">
        <f t="shared" si="78"/>
        <v>0</v>
      </c>
      <c r="D821" s="10">
        <f t="shared" si="73"/>
        <v>0</v>
      </c>
      <c r="E821" s="10">
        <f t="shared" si="74"/>
        <v>0</v>
      </c>
      <c r="F821" s="10">
        <f t="shared" si="75"/>
        <v>0</v>
      </c>
      <c r="G821" s="10">
        <f t="shared" si="76"/>
        <v>0</v>
      </c>
      <c r="H821" s="24">
        <f t="shared" si="77"/>
        <v>0</v>
      </c>
    </row>
    <row r="822" spans="1:8" x14ac:dyDescent="0.25">
      <c r="A822">
        <v>68</v>
      </c>
      <c r="B822">
        <v>808</v>
      </c>
      <c r="C822" t="b">
        <f t="shared" si="78"/>
        <v>0</v>
      </c>
      <c r="D822" s="10">
        <f t="shared" si="73"/>
        <v>0</v>
      </c>
      <c r="E822" s="10">
        <f t="shared" si="74"/>
        <v>0</v>
      </c>
      <c r="F822" s="10">
        <f t="shared" si="75"/>
        <v>0</v>
      </c>
      <c r="G822" s="10">
        <f t="shared" si="76"/>
        <v>0</v>
      </c>
      <c r="H822" s="24">
        <f t="shared" si="77"/>
        <v>0</v>
      </c>
    </row>
    <row r="823" spans="1:8" x14ac:dyDescent="0.25">
      <c r="A823">
        <v>68</v>
      </c>
      <c r="B823">
        <v>809</v>
      </c>
      <c r="C823" t="b">
        <f t="shared" si="78"/>
        <v>0</v>
      </c>
      <c r="D823" s="10">
        <f t="shared" si="73"/>
        <v>0</v>
      </c>
      <c r="E823" s="10">
        <f t="shared" si="74"/>
        <v>0</v>
      </c>
      <c r="F823" s="10">
        <f t="shared" si="75"/>
        <v>0</v>
      </c>
      <c r="G823" s="10">
        <f t="shared" si="76"/>
        <v>0</v>
      </c>
      <c r="H823" s="24">
        <f t="shared" si="77"/>
        <v>0</v>
      </c>
    </row>
    <row r="824" spans="1:8" x14ac:dyDescent="0.25">
      <c r="A824">
        <v>68</v>
      </c>
      <c r="B824">
        <v>810</v>
      </c>
      <c r="C824" t="b">
        <f t="shared" si="78"/>
        <v>0</v>
      </c>
      <c r="D824" s="10">
        <f t="shared" si="73"/>
        <v>0</v>
      </c>
      <c r="E824" s="10">
        <f t="shared" si="74"/>
        <v>0</v>
      </c>
      <c r="F824" s="10">
        <f t="shared" si="75"/>
        <v>0</v>
      </c>
      <c r="G824" s="10">
        <f t="shared" si="76"/>
        <v>0</v>
      </c>
      <c r="H824" s="24">
        <f t="shared" si="77"/>
        <v>0</v>
      </c>
    </row>
    <row r="825" spans="1:8" x14ac:dyDescent="0.25">
      <c r="A825">
        <v>68</v>
      </c>
      <c r="B825">
        <v>811</v>
      </c>
      <c r="C825" t="b">
        <f t="shared" si="78"/>
        <v>0</v>
      </c>
      <c r="D825" s="10">
        <f t="shared" si="73"/>
        <v>0</v>
      </c>
      <c r="E825" s="10">
        <f t="shared" si="74"/>
        <v>0</v>
      </c>
      <c r="F825" s="10">
        <f t="shared" si="75"/>
        <v>0</v>
      </c>
      <c r="G825" s="10">
        <f t="shared" si="76"/>
        <v>0</v>
      </c>
      <c r="H825" s="24">
        <f t="shared" si="77"/>
        <v>0</v>
      </c>
    </row>
    <row r="826" spans="1:8" x14ac:dyDescent="0.25">
      <c r="A826">
        <v>68</v>
      </c>
      <c r="B826">
        <v>812</v>
      </c>
      <c r="C826" t="b">
        <f t="shared" si="78"/>
        <v>0</v>
      </c>
      <c r="D826" s="10">
        <f t="shared" si="73"/>
        <v>0</v>
      </c>
      <c r="E826" s="10">
        <f t="shared" si="74"/>
        <v>0</v>
      </c>
      <c r="F826" s="10">
        <f t="shared" si="75"/>
        <v>0</v>
      </c>
      <c r="G826" s="10">
        <f t="shared" si="76"/>
        <v>0</v>
      </c>
      <c r="H826" s="24">
        <f t="shared" si="77"/>
        <v>0</v>
      </c>
    </row>
    <row r="827" spans="1:8" x14ac:dyDescent="0.25">
      <c r="A827">
        <v>68</v>
      </c>
      <c r="B827">
        <v>813</v>
      </c>
      <c r="C827" t="b">
        <f t="shared" si="78"/>
        <v>0</v>
      </c>
      <c r="D827" s="10">
        <f t="shared" si="73"/>
        <v>0</v>
      </c>
      <c r="E827" s="10">
        <f t="shared" si="74"/>
        <v>0</v>
      </c>
      <c r="F827" s="10">
        <f t="shared" si="75"/>
        <v>0</v>
      </c>
      <c r="G827" s="10">
        <f t="shared" si="76"/>
        <v>0</v>
      </c>
      <c r="H827" s="24">
        <f t="shared" si="77"/>
        <v>0</v>
      </c>
    </row>
    <row r="828" spans="1:8" x14ac:dyDescent="0.25">
      <c r="A828">
        <v>68</v>
      </c>
      <c r="B828">
        <v>814</v>
      </c>
      <c r="C828" t="b">
        <f t="shared" si="78"/>
        <v>0</v>
      </c>
      <c r="D828" s="10">
        <f t="shared" si="73"/>
        <v>0</v>
      </c>
      <c r="E828" s="10">
        <f t="shared" si="74"/>
        <v>0</v>
      </c>
      <c r="F828" s="10">
        <f t="shared" si="75"/>
        <v>0</v>
      </c>
      <c r="G828" s="10">
        <f t="shared" si="76"/>
        <v>0</v>
      </c>
      <c r="H828" s="24">
        <f t="shared" si="77"/>
        <v>0</v>
      </c>
    </row>
    <row r="829" spans="1:8" x14ac:dyDescent="0.25">
      <c r="A829">
        <v>68</v>
      </c>
      <c r="B829">
        <v>815</v>
      </c>
      <c r="C829" t="b">
        <f t="shared" si="78"/>
        <v>0</v>
      </c>
      <c r="D829" s="10">
        <f t="shared" si="73"/>
        <v>0</v>
      </c>
      <c r="E829" s="10">
        <f t="shared" si="74"/>
        <v>0</v>
      </c>
      <c r="F829" s="10">
        <f t="shared" si="75"/>
        <v>0</v>
      </c>
      <c r="G829" s="10">
        <f t="shared" si="76"/>
        <v>0</v>
      </c>
      <c r="H829" s="24">
        <f t="shared" si="77"/>
        <v>0</v>
      </c>
    </row>
    <row r="830" spans="1:8" x14ac:dyDescent="0.25">
      <c r="A830">
        <v>68</v>
      </c>
      <c r="B830">
        <v>816</v>
      </c>
      <c r="C830" t="b">
        <f t="shared" si="78"/>
        <v>0</v>
      </c>
      <c r="D830" s="10">
        <f t="shared" si="73"/>
        <v>0</v>
      </c>
      <c r="E830" s="10">
        <f t="shared" si="74"/>
        <v>0</v>
      </c>
      <c r="F830" s="10">
        <f t="shared" si="75"/>
        <v>0</v>
      </c>
      <c r="G830" s="10">
        <f t="shared" si="76"/>
        <v>0</v>
      </c>
      <c r="H830" s="24">
        <f t="shared" si="77"/>
        <v>0</v>
      </c>
    </row>
    <row r="831" spans="1:8" x14ac:dyDescent="0.25">
      <c r="A831">
        <v>69</v>
      </c>
      <c r="B831">
        <v>817</v>
      </c>
      <c r="C831" t="b">
        <f t="shared" si="78"/>
        <v>1</v>
      </c>
      <c r="D831" s="10">
        <f t="shared" si="73"/>
        <v>0</v>
      </c>
      <c r="E831" s="10">
        <f t="shared" si="74"/>
        <v>0</v>
      </c>
      <c r="F831" s="10">
        <f t="shared" si="75"/>
        <v>0</v>
      </c>
      <c r="G831" s="10">
        <f t="shared" si="76"/>
        <v>0</v>
      </c>
      <c r="H831" s="24">
        <f t="shared" si="77"/>
        <v>0</v>
      </c>
    </row>
    <row r="832" spans="1:8" x14ac:dyDescent="0.25">
      <c r="A832">
        <v>69</v>
      </c>
      <c r="B832">
        <v>818</v>
      </c>
      <c r="C832" t="b">
        <f t="shared" si="78"/>
        <v>0</v>
      </c>
      <c r="D832" s="10">
        <f t="shared" si="73"/>
        <v>0</v>
      </c>
      <c r="E832" s="10">
        <f t="shared" si="74"/>
        <v>0</v>
      </c>
      <c r="F832" s="10">
        <f t="shared" si="75"/>
        <v>0</v>
      </c>
      <c r="G832" s="10">
        <f t="shared" si="76"/>
        <v>0</v>
      </c>
      <c r="H832" s="24">
        <f t="shared" si="77"/>
        <v>0</v>
      </c>
    </row>
    <row r="833" spans="1:8" x14ac:dyDescent="0.25">
      <c r="A833">
        <v>69</v>
      </c>
      <c r="B833">
        <v>819</v>
      </c>
      <c r="C833" t="b">
        <f t="shared" si="78"/>
        <v>0</v>
      </c>
      <c r="D833" s="10">
        <f t="shared" si="73"/>
        <v>0</v>
      </c>
      <c r="E833" s="10">
        <f t="shared" si="74"/>
        <v>0</v>
      </c>
      <c r="F833" s="10">
        <f t="shared" si="75"/>
        <v>0</v>
      </c>
      <c r="G833" s="10">
        <f t="shared" si="76"/>
        <v>0</v>
      </c>
      <c r="H833" s="24">
        <f t="shared" si="77"/>
        <v>0</v>
      </c>
    </row>
    <row r="834" spans="1:8" x14ac:dyDescent="0.25">
      <c r="A834">
        <v>69</v>
      </c>
      <c r="B834">
        <v>820</v>
      </c>
      <c r="C834" t="b">
        <f t="shared" si="78"/>
        <v>0</v>
      </c>
      <c r="D834" s="10">
        <f t="shared" si="73"/>
        <v>0</v>
      </c>
      <c r="E834" s="10">
        <f t="shared" si="74"/>
        <v>0</v>
      </c>
      <c r="F834" s="10">
        <f t="shared" si="75"/>
        <v>0</v>
      </c>
      <c r="G834" s="10">
        <f t="shared" si="76"/>
        <v>0</v>
      </c>
      <c r="H834" s="24">
        <f t="shared" si="77"/>
        <v>0</v>
      </c>
    </row>
    <row r="835" spans="1:8" x14ac:dyDescent="0.25">
      <c r="A835">
        <v>69</v>
      </c>
      <c r="B835">
        <v>821</v>
      </c>
      <c r="C835" t="b">
        <f t="shared" si="78"/>
        <v>0</v>
      </c>
      <c r="D835" s="10">
        <f t="shared" si="73"/>
        <v>0</v>
      </c>
      <c r="E835" s="10">
        <f t="shared" si="74"/>
        <v>0</v>
      </c>
      <c r="F835" s="10">
        <f t="shared" si="75"/>
        <v>0</v>
      </c>
      <c r="G835" s="10">
        <f t="shared" si="76"/>
        <v>0</v>
      </c>
      <c r="H835" s="24">
        <f t="shared" si="77"/>
        <v>0</v>
      </c>
    </row>
    <row r="836" spans="1:8" x14ac:dyDescent="0.25">
      <c r="A836">
        <v>69</v>
      </c>
      <c r="B836">
        <v>822</v>
      </c>
      <c r="C836" t="b">
        <f t="shared" si="78"/>
        <v>0</v>
      </c>
      <c r="D836" s="10">
        <f t="shared" si="73"/>
        <v>0</v>
      </c>
      <c r="E836" s="10">
        <f t="shared" si="74"/>
        <v>0</v>
      </c>
      <c r="F836" s="10">
        <f t="shared" si="75"/>
        <v>0</v>
      </c>
      <c r="G836" s="10">
        <f t="shared" si="76"/>
        <v>0</v>
      </c>
      <c r="H836" s="24">
        <f t="shared" si="77"/>
        <v>0</v>
      </c>
    </row>
    <row r="837" spans="1:8" x14ac:dyDescent="0.25">
      <c r="A837">
        <v>69</v>
      </c>
      <c r="B837">
        <v>823</v>
      </c>
      <c r="C837" t="b">
        <f t="shared" si="78"/>
        <v>0</v>
      </c>
      <c r="D837" s="10">
        <f t="shared" si="73"/>
        <v>0</v>
      </c>
      <c r="E837" s="10">
        <f t="shared" si="74"/>
        <v>0</v>
      </c>
      <c r="F837" s="10">
        <f t="shared" si="75"/>
        <v>0</v>
      </c>
      <c r="G837" s="10">
        <f t="shared" si="76"/>
        <v>0</v>
      </c>
      <c r="H837" s="24">
        <f t="shared" si="77"/>
        <v>0</v>
      </c>
    </row>
    <row r="838" spans="1:8" x14ac:dyDescent="0.25">
      <c r="A838">
        <v>69</v>
      </c>
      <c r="B838">
        <v>824</v>
      </c>
      <c r="C838" t="b">
        <f t="shared" si="78"/>
        <v>0</v>
      </c>
      <c r="D838" s="10">
        <f t="shared" si="73"/>
        <v>0</v>
      </c>
      <c r="E838" s="10">
        <f t="shared" si="74"/>
        <v>0</v>
      </c>
      <c r="F838" s="10">
        <f t="shared" si="75"/>
        <v>0</v>
      </c>
      <c r="G838" s="10">
        <f t="shared" si="76"/>
        <v>0</v>
      </c>
      <c r="H838" s="24">
        <f t="shared" si="77"/>
        <v>0</v>
      </c>
    </row>
    <row r="839" spans="1:8" x14ac:dyDescent="0.25">
      <c r="A839">
        <v>69</v>
      </c>
      <c r="B839">
        <v>825</v>
      </c>
      <c r="C839" t="b">
        <f t="shared" si="78"/>
        <v>0</v>
      </c>
      <c r="D839" s="10">
        <f t="shared" si="73"/>
        <v>0</v>
      </c>
      <c r="E839" s="10">
        <f t="shared" si="74"/>
        <v>0</v>
      </c>
      <c r="F839" s="10">
        <f t="shared" si="75"/>
        <v>0</v>
      </c>
      <c r="G839" s="10">
        <f t="shared" si="76"/>
        <v>0</v>
      </c>
      <c r="H839" s="24">
        <f t="shared" si="77"/>
        <v>0</v>
      </c>
    </row>
    <row r="840" spans="1:8" x14ac:dyDescent="0.25">
      <c r="A840">
        <v>69</v>
      </c>
      <c r="B840">
        <v>826</v>
      </c>
      <c r="C840" t="b">
        <f t="shared" si="78"/>
        <v>0</v>
      </c>
      <c r="D840" s="10">
        <f t="shared" si="73"/>
        <v>0</v>
      </c>
      <c r="E840" s="10">
        <f t="shared" si="74"/>
        <v>0</v>
      </c>
      <c r="F840" s="10">
        <f t="shared" si="75"/>
        <v>0</v>
      </c>
      <c r="G840" s="10">
        <f t="shared" si="76"/>
        <v>0</v>
      </c>
      <c r="H840" s="24">
        <f t="shared" si="77"/>
        <v>0</v>
      </c>
    </row>
    <row r="841" spans="1:8" x14ac:dyDescent="0.25">
      <c r="A841">
        <v>69</v>
      </c>
      <c r="B841">
        <v>827</v>
      </c>
      <c r="C841" t="b">
        <f t="shared" si="78"/>
        <v>0</v>
      </c>
      <c r="D841" s="10">
        <f t="shared" si="73"/>
        <v>0</v>
      </c>
      <c r="E841" s="10">
        <f t="shared" si="74"/>
        <v>0</v>
      </c>
      <c r="F841" s="10">
        <f t="shared" si="75"/>
        <v>0</v>
      </c>
      <c r="G841" s="10">
        <f t="shared" si="76"/>
        <v>0</v>
      </c>
      <c r="H841" s="24">
        <f t="shared" si="77"/>
        <v>0</v>
      </c>
    </row>
    <row r="842" spans="1:8" x14ac:dyDescent="0.25">
      <c r="A842">
        <v>69</v>
      </c>
      <c r="B842">
        <v>828</v>
      </c>
      <c r="C842" t="b">
        <f t="shared" si="78"/>
        <v>0</v>
      </c>
      <c r="D842" s="10">
        <f t="shared" si="73"/>
        <v>0</v>
      </c>
      <c r="E842" s="10">
        <f t="shared" si="74"/>
        <v>0</v>
      </c>
      <c r="F842" s="10">
        <f t="shared" si="75"/>
        <v>0</v>
      </c>
      <c r="G842" s="10">
        <f t="shared" si="76"/>
        <v>0</v>
      </c>
      <c r="H842" s="24">
        <f t="shared" si="77"/>
        <v>0</v>
      </c>
    </row>
    <row r="843" spans="1:8" x14ac:dyDescent="0.25">
      <c r="A843">
        <v>70</v>
      </c>
      <c r="B843">
        <v>829</v>
      </c>
      <c r="C843" t="b">
        <f t="shared" si="78"/>
        <v>1</v>
      </c>
      <c r="D843" s="10">
        <f t="shared" si="73"/>
        <v>0</v>
      </c>
      <c r="E843" s="10">
        <f t="shared" si="74"/>
        <v>0</v>
      </c>
      <c r="F843" s="10">
        <f t="shared" si="75"/>
        <v>0</v>
      </c>
      <c r="G843" s="10">
        <f t="shared" si="76"/>
        <v>0</v>
      </c>
      <c r="H843" s="24">
        <f t="shared" si="77"/>
        <v>0</v>
      </c>
    </row>
    <row r="844" spans="1:8" x14ac:dyDescent="0.25">
      <c r="A844">
        <v>70</v>
      </c>
      <c r="B844">
        <v>830</v>
      </c>
      <c r="C844" t="b">
        <f t="shared" si="78"/>
        <v>0</v>
      </c>
      <c r="D844" s="10">
        <f t="shared" si="73"/>
        <v>0</v>
      </c>
      <c r="E844" s="10">
        <f t="shared" si="74"/>
        <v>0</v>
      </c>
      <c r="F844" s="10">
        <f t="shared" si="75"/>
        <v>0</v>
      </c>
      <c r="G844" s="10">
        <f t="shared" si="76"/>
        <v>0</v>
      </c>
      <c r="H844" s="24">
        <f t="shared" si="77"/>
        <v>0</v>
      </c>
    </row>
    <row r="845" spans="1:8" x14ac:dyDescent="0.25">
      <c r="A845">
        <v>70</v>
      </c>
      <c r="B845">
        <v>831</v>
      </c>
      <c r="C845" t="b">
        <f t="shared" si="78"/>
        <v>0</v>
      </c>
      <c r="D845" s="10">
        <f t="shared" si="73"/>
        <v>0</v>
      </c>
      <c r="E845" s="10">
        <f t="shared" si="74"/>
        <v>0</v>
      </c>
      <c r="F845" s="10">
        <f t="shared" si="75"/>
        <v>0</v>
      </c>
      <c r="G845" s="10">
        <f t="shared" si="76"/>
        <v>0</v>
      </c>
      <c r="H845" s="24">
        <f t="shared" si="77"/>
        <v>0</v>
      </c>
    </row>
    <row r="846" spans="1:8" x14ac:dyDescent="0.25">
      <c r="A846">
        <v>70</v>
      </c>
      <c r="B846">
        <v>832</v>
      </c>
      <c r="C846" t="b">
        <f t="shared" si="78"/>
        <v>0</v>
      </c>
      <c r="D846" s="10">
        <f t="shared" si="73"/>
        <v>0</v>
      </c>
      <c r="E846" s="10">
        <f t="shared" si="74"/>
        <v>0</v>
      </c>
      <c r="F846" s="10">
        <f t="shared" si="75"/>
        <v>0</v>
      </c>
      <c r="G846" s="10">
        <f t="shared" si="76"/>
        <v>0</v>
      </c>
      <c r="H846" s="24">
        <f t="shared" si="77"/>
        <v>0</v>
      </c>
    </row>
    <row r="847" spans="1:8" x14ac:dyDescent="0.25">
      <c r="A847">
        <v>70</v>
      </c>
      <c r="B847">
        <v>833</v>
      </c>
      <c r="C847" t="b">
        <f t="shared" si="78"/>
        <v>0</v>
      </c>
      <c r="D847" s="10">
        <f t="shared" si="73"/>
        <v>0</v>
      </c>
      <c r="E847" s="10">
        <f t="shared" si="74"/>
        <v>0</v>
      </c>
      <c r="F847" s="10">
        <f t="shared" si="75"/>
        <v>0</v>
      </c>
      <c r="G847" s="10">
        <f t="shared" si="76"/>
        <v>0</v>
      </c>
      <c r="H847" s="24">
        <f t="shared" si="77"/>
        <v>0</v>
      </c>
    </row>
    <row r="848" spans="1:8" x14ac:dyDescent="0.25">
      <c r="A848">
        <v>70</v>
      </c>
      <c r="B848">
        <v>834</v>
      </c>
      <c r="C848" t="b">
        <f t="shared" si="78"/>
        <v>0</v>
      </c>
      <c r="D848" s="10">
        <f t="shared" ref="D848:D854" si="79">IF(AND(A848&gt;=$C$6,A848&lt;=$D$6)=TRUE,$B$6,0)</f>
        <v>0</v>
      </c>
      <c r="E848" s="10">
        <f t="shared" ref="E848:E854" si="80">IF(AND(C848=TRUE,A848&gt;=$C$7,A848&lt;=$D$7),$B$7,0)</f>
        <v>0</v>
      </c>
      <c r="F848" s="10">
        <f t="shared" ref="F848:F854" si="81">IF(AND(A848&gt;=$C$8,A848&lt;=$D$8),$B$8,0)</f>
        <v>0</v>
      </c>
      <c r="G848" s="10">
        <f t="shared" ref="G848:G854" si="82">IF(AND(C848=TRUE,A848&gt;=$C$9,A848&lt;=$D$9),$B$9,0)</f>
        <v>0</v>
      </c>
      <c r="H848" s="24">
        <f t="shared" ref="H848:H854" si="83">D848+E848-F848-G848</f>
        <v>0</v>
      </c>
    </row>
    <row r="849" spans="1:8" x14ac:dyDescent="0.25">
      <c r="A849">
        <v>70</v>
      </c>
      <c r="B849">
        <v>835</v>
      </c>
      <c r="C849" t="b">
        <f t="shared" si="78"/>
        <v>0</v>
      </c>
      <c r="D849" s="10">
        <f t="shared" si="79"/>
        <v>0</v>
      </c>
      <c r="E849" s="10">
        <f t="shared" si="80"/>
        <v>0</v>
      </c>
      <c r="F849" s="10">
        <f t="shared" si="81"/>
        <v>0</v>
      </c>
      <c r="G849" s="10">
        <f t="shared" si="82"/>
        <v>0</v>
      </c>
      <c r="H849" s="24">
        <f t="shared" si="83"/>
        <v>0</v>
      </c>
    </row>
    <row r="850" spans="1:8" x14ac:dyDescent="0.25">
      <c r="A850">
        <v>70</v>
      </c>
      <c r="B850">
        <v>836</v>
      </c>
      <c r="C850" t="b">
        <f t="shared" si="78"/>
        <v>0</v>
      </c>
      <c r="D850" s="10">
        <f t="shared" si="79"/>
        <v>0</v>
      </c>
      <c r="E850" s="10">
        <f t="shared" si="80"/>
        <v>0</v>
      </c>
      <c r="F850" s="10">
        <f t="shared" si="81"/>
        <v>0</v>
      </c>
      <c r="G850" s="10">
        <f t="shared" si="82"/>
        <v>0</v>
      </c>
      <c r="H850" s="24">
        <f t="shared" si="83"/>
        <v>0</v>
      </c>
    </row>
    <row r="851" spans="1:8" x14ac:dyDescent="0.25">
      <c r="A851">
        <v>70</v>
      </c>
      <c r="B851">
        <v>837</v>
      </c>
      <c r="C851" t="b">
        <f t="shared" si="78"/>
        <v>0</v>
      </c>
      <c r="D851" s="10">
        <f t="shared" si="79"/>
        <v>0</v>
      </c>
      <c r="E851" s="10">
        <f t="shared" si="80"/>
        <v>0</v>
      </c>
      <c r="F851" s="10">
        <f t="shared" si="81"/>
        <v>0</v>
      </c>
      <c r="G851" s="10">
        <f t="shared" si="82"/>
        <v>0</v>
      </c>
      <c r="H851" s="24">
        <f t="shared" si="83"/>
        <v>0</v>
      </c>
    </row>
    <row r="852" spans="1:8" x14ac:dyDescent="0.25">
      <c r="A852">
        <v>70</v>
      </c>
      <c r="B852">
        <v>838</v>
      </c>
      <c r="C852" t="b">
        <f t="shared" si="78"/>
        <v>0</v>
      </c>
      <c r="D852" s="10">
        <f t="shared" si="79"/>
        <v>0</v>
      </c>
      <c r="E852" s="10">
        <f t="shared" si="80"/>
        <v>0</v>
      </c>
      <c r="F852" s="10">
        <f t="shared" si="81"/>
        <v>0</v>
      </c>
      <c r="G852" s="10">
        <f t="shared" si="82"/>
        <v>0</v>
      </c>
      <c r="H852" s="24">
        <f t="shared" si="83"/>
        <v>0</v>
      </c>
    </row>
    <row r="853" spans="1:8" x14ac:dyDescent="0.25">
      <c r="A853">
        <v>70</v>
      </c>
      <c r="B853">
        <v>839</v>
      </c>
      <c r="C853" t="b">
        <f t="shared" si="78"/>
        <v>0</v>
      </c>
      <c r="D853" s="10">
        <f t="shared" si="79"/>
        <v>0</v>
      </c>
      <c r="E853" s="10">
        <f t="shared" si="80"/>
        <v>0</v>
      </c>
      <c r="F853" s="10">
        <f t="shared" si="81"/>
        <v>0</v>
      </c>
      <c r="G853" s="10">
        <f t="shared" si="82"/>
        <v>0</v>
      </c>
      <c r="H853" s="24">
        <f t="shared" si="83"/>
        <v>0</v>
      </c>
    </row>
    <row r="854" spans="1:8" x14ac:dyDescent="0.25">
      <c r="A854">
        <v>70</v>
      </c>
      <c r="B854">
        <v>840</v>
      </c>
      <c r="C854" t="b">
        <f t="shared" si="78"/>
        <v>0</v>
      </c>
      <c r="D854" s="10">
        <f t="shared" si="79"/>
        <v>0</v>
      </c>
      <c r="E854" s="10">
        <f t="shared" si="80"/>
        <v>0</v>
      </c>
      <c r="F854" s="10">
        <f t="shared" si="81"/>
        <v>0</v>
      </c>
      <c r="G854" s="10">
        <f t="shared" si="82"/>
        <v>0</v>
      </c>
      <c r="H854" s="24">
        <f t="shared" si="83"/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61"/>
  <sheetViews>
    <sheetView topLeftCell="A36" workbookViewId="0">
      <selection activeCell="C19" sqref="C19"/>
    </sheetView>
  </sheetViews>
  <sheetFormatPr defaultRowHeight="15" x14ac:dyDescent="0.25"/>
  <cols>
    <col min="2" max="2" width="42.42578125" customWidth="1"/>
    <col min="3" max="3" width="14.7109375" customWidth="1"/>
    <col min="4" max="4" width="11.85546875" customWidth="1"/>
    <col min="5" max="5" width="13.28515625" bestFit="1" customWidth="1"/>
  </cols>
  <sheetData>
    <row r="1" spans="1:4" x14ac:dyDescent="0.25">
      <c r="A1" s="1" t="s">
        <v>17</v>
      </c>
    </row>
    <row r="2" spans="1:4" x14ac:dyDescent="0.25">
      <c r="A2" s="1"/>
    </row>
    <row r="3" spans="1:4" x14ac:dyDescent="0.25">
      <c r="A3" s="1"/>
      <c r="B3" t="s">
        <v>95</v>
      </c>
    </row>
    <row r="4" spans="1:4" x14ac:dyDescent="0.25">
      <c r="A4" s="1"/>
    </row>
    <row r="5" spans="1:4" x14ac:dyDescent="0.25">
      <c r="B5" s="15"/>
      <c r="C5" s="15" t="s">
        <v>12</v>
      </c>
      <c r="D5" s="15" t="s">
        <v>0</v>
      </c>
    </row>
    <row r="6" spans="1:4" x14ac:dyDescent="0.25">
      <c r="B6" s="12" t="s">
        <v>96</v>
      </c>
      <c r="C6" s="13">
        <f>EQ_Initial_Monetary+(EQ_Initial_Percentage*Investment_Amount)</f>
        <v>1000</v>
      </c>
      <c r="D6" s="14">
        <f>C6/Investment_Amount</f>
        <v>0.01</v>
      </c>
    </row>
    <row r="7" spans="1:4" x14ac:dyDescent="0.25">
      <c r="B7" s="12" t="s">
        <v>13</v>
      </c>
      <c r="C7" s="13">
        <f>Product_Initial_Monetary+(Product_Initial_Percentage*(Investment_Amount-C6))</f>
        <v>0</v>
      </c>
      <c r="D7" s="14">
        <f>C7/Investment_Amount</f>
        <v>0</v>
      </c>
    </row>
    <row r="8" spans="1:4" x14ac:dyDescent="0.25">
      <c r="B8" s="12" t="s">
        <v>14</v>
      </c>
      <c r="C8" s="18">
        <f>Fund_Initial*(Investment_Amount-C6-C7)</f>
        <v>0</v>
      </c>
      <c r="D8" s="14">
        <f>C8/Investment_Amount</f>
        <v>0</v>
      </c>
    </row>
    <row r="9" spans="1:4" x14ac:dyDescent="0.25">
      <c r="B9" s="12" t="s">
        <v>97</v>
      </c>
      <c r="C9" s="13">
        <f>EQ_Initial_Dealing*(Investment_Amount-C6-C7)</f>
        <v>0</v>
      </c>
      <c r="D9" s="14">
        <f>C9/Investment_Amount</f>
        <v>0</v>
      </c>
    </row>
    <row r="10" spans="1:4" x14ac:dyDescent="0.25">
      <c r="B10" s="15" t="s">
        <v>16</v>
      </c>
      <c r="C10" s="16">
        <f>SUM(C6:C9)</f>
        <v>1000</v>
      </c>
      <c r="D10" s="17">
        <f>SUM(D6:D9)</f>
        <v>0.01</v>
      </c>
    </row>
    <row r="12" spans="1:4" x14ac:dyDescent="0.25">
      <c r="B12" s="1" t="s">
        <v>15</v>
      </c>
      <c r="C12" s="9">
        <f>Investment_Amount-C10</f>
        <v>99000</v>
      </c>
    </row>
    <row r="14" spans="1:4" x14ac:dyDescent="0.25">
      <c r="B14" s="2" t="s">
        <v>18</v>
      </c>
      <c r="C14" s="5">
        <f>Expected_Return</f>
        <v>5.037899999999973E-2</v>
      </c>
    </row>
    <row r="16" spans="1:4" x14ac:dyDescent="0.25">
      <c r="B16" t="str">
        <f>"We have estimated the ongoing costs below by applying this growth rate to the amount invested after charges to give a value of "&amp;TEXT(Y1_Value_Before_Charges,"£0,000")</f>
        <v>We have estimated the ongoing costs below by applying this growth rate to the amount invested after charges to give a value of £103,988</v>
      </c>
    </row>
    <row r="18" spans="2:4" x14ac:dyDescent="0.25">
      <c r="B18" s="15"/>
      <c r="C18" s="15" t="s">
        <v>12</v>
      </c>
      <c r="D18" s="15" t="s">
        <v>0</v>
      </c>
    </row>
    <row r="19" spans="2:4" x14ac:dyDescent="0.25">
      <c r="B19" s="12" t="s">
        <v>98</v>
      </c>
      <c r="C19" s="13">
        <f>(EQ_Ongoing_Percentage*Y1_Value_Before_Charges)+EQ_Ongoing_Monetary</f>
        <v>1039.8752099999997</v>
      </c>
      <c r="D19" s="14">
        <f>C19/Y1_Value_Before_Charges</f>
        <v>9.9999999999999985E-3</v>
      </c>
    </row>
    <row r="20" spans="2:4" x14ac:dyDescent="0.25">
      <c r="B20" s="12" t="s">
        <v>19</v>
      </c>
      <c r="C20" s="13">
        <f>Product_Ongoing_Monetary+(Product_Ongoing_Percentage*Y1_Value_Before_Charges)</f>
        <v>0</v>
      </c>
      <c r="D20" s="14">
        <f>C20/Y1_Value_Before_Charges</f>
        <v>0</v>
      </c>
    </row>
    <row r="21" spans="2:4" x14ac:dyDescent="0.25">
      <c r="B21" s="12" t="s">
        <v>41</v>
      </c>
      <c r="C21" s="13">
        <f>Y1_Value_Before_Charges*SUM(Fund_Ongoing_Total)</f>
        <v>883.8939284999999</v>
      </c>
      <c r="D21" s="14">
        <f>C21/Y1_Value_Before_Charges</f>
        <v>8.5000000000000006E-3</v>
      </c>
    </row>
    <row r="22" spans="2:4" x14ac:dyDescent="0.25">
      <c r="B22" s="12" t="s">
        <v>99</v>
      </c>
      <c r="C22" s="13">
        <f>EQ_Ongoing_Dealing*Y1_Value_Before_Charges</f>
        <v>0</v>
      </c>
      <c r="D22" s="14">
        <f>C22/Y1_Value_Before_Charges</f>
        <v>0</v>
      </c>
    </row>
    <row r="23" spans="2:4" x14ac:dyDescent="0.25">
      <c r="B23" s="15" t="s">
        <v>16</v>
      </c>
      <c r="C23" s="16">
        <f>SUM(C19:C22)</f>
        <v>1923.7691384999996</v>
      </c>
      <c r="D23" s="17">
        <f>SUM(D19:D22)</f>
        <v>1.8499999999999999E-2</v>
      </c>
    </row>
    <row r="25" spans="2:4" x14ac:dyDescent="0.25">
      <c r="B25" s="1" t="s">
        <v>21</v>
      </c>
      <c r="C25" s="9">
        <f>'Data input'!C25-C23</f>
        <v>102063.75186149999</v>
      </c>
    </row>
    <row r="26" spans="2:4" x14ac:dyDescent="0.25">
      <c r="B26" s="1"/>
      <c r="C26" s="9"/>
    </row>
    <row r="27" spans="2:4" x14ac:dyDescent="0.25">
      <c r="B27" s="1" t="s">
        <v>45</v>
      </c>
      <c r="C27" s="9"/>
    </row>
    <row r="28" spans="2:4" x14ac:dyDescent="0.25">
      <c r="B28" s="1"/>
      <c r="C28" s="9"/>
    </row>
    <row r="29" spans="2:4" x14ac:dyDescent="0.25">
      <c r="B29" s="15"/>
      <c r="C29" s="15" t="s">
        <v>12</v>
      </c>
      <c r="D29" s="15" t="s">
        <v>0</v>
      </c>
    </row>
    <row r="30" spans="2:4" x14ac:dyDescent="0.25">
      <c r="B30" s="12" t="s">
        <v>100</v>
      </c>
      <c r="C30" s="13">
        <f>C6+C19</f>
        <v>2039.8752099999997</v>
      </c>
      <c r="D30" s="14">
        <f>C30/Investment_Amount</f>
        <v>2.0398752099999997E-2</v>
      </c>
    </row>
    <row r="31" spans="2:4" x14ac:dyDescent="0.25">
      <c r="B31" s="12" t="s">
        <v>42</v>
      </c>
      <c r="C31" s="13">
        <f t="shared" ref="C31:C33" si="0">C7+C20</f>
        <v>0</v>
      </c>
      <c r="D31" s="14">
        <f>C31/Investment_Amount</f>
        <v>0</v>
      </c>
    </row>
    <row r="32" spans="2:4" x14ac:dyDescent="0.25">
      <c r="B32" s="12" t="s">
        <v>43</v>
      </c>
      <c r="C32" s="13">
        <f t="shared" si="0"/>
        <v>883.8939284999999</v>
      </c>
      <c r="D32" s="14">
        <f>C32/Investment_Amount</f>
        <v>8.8389392849999998E-3</v>
      </c>
    </row>
    <row r="33" spans="1:4" x14ac:dyDescent="0.25">
      <c r="B33" s="12" t="s">
        <v>101</v>
      </c>
      <c r="C33" s="13">
        <f t="shared" si="0"/>
        <v>0</v>
      </c>
      <c r="D33" s="14">
        <f>C33/Investment_Amount</f>
        <v>0</v>
      </c>
    </row>
    <row r="34" spans="1:4" x14ac:dyDescent="0.25">
      <c r="B34" s="15" t="s">
        <v>16</v>
      </c>
      <c r="C34" s="16">
        <f>SUM(C30:C33)</f>
        <v>2923.7691384999998</v>
      </c>
      <c r="D34" s="17">
        <f>SUM(D30:D33)</f>
        <v>2.9237691384999997E-2</v>
      </c>
    </row>
    <row r="35" spans="1:4" x14ac:dyDescent="0.25">
      <c r="B35" s="1"/>
      <c r="C35" s="9"/>
    </row>
    <row r="36" spans="1:4" x14ac:dyDescent="0.25">
      <c r="B36" s="1"/>
      <c r="C36" s="9"/>
    </row>
    <row r="37" spans="1:4" x14ac:dyDescent="0.25">
      <c r="A37" s="1" t="s">
        <v>40</v>
      </c>
    </row>
    <row r="38" spans="1:4" x14ac:dyDescent="0.25">
      <c r="B38" t="s">
        <v>22</v>
      </c>
      <c r="C38" s="6">
        <f>C25*'Data input'!C11</f>
        <v>5141.8697550304805</v>
      </c>
    </row>
    <row r="39" spans="1:4" x14ac:dyDescent="0.25">
      <c r="B39" t="s">
        <v>23</v>
      </c>
      <c r="C39" s="6">
        <f>C25+C38</f>
        <v>107205.62161653046</v>
      </c>
    </row>
    <row r="41" spans="1:4" x14ac:dyDescent="0.25">
      <c r="B41" t="str">
        <f>"We have used the same growth rate assumptions and methodology to estimate the costs in year 2. These estimates are therefore based on a value of "&amp;TEXT(Y2_Value_Before_Charges,"£0,000")</f>
        <v>We have used the same growth rate assumptions and methodology to estimate the costs in year 2. These estimates are therefore based on a value of £107,206</v>
      </c>
    </row>
    <row r="43" spans="1:4" x14ac:dyDescent="0.25">
      <c r="B43" s="15"/>
      <c r="C43" s="15" t="s">
        <v>12</v>
      </c>
      <c r="D43" s="15" t="s">
        <v>0</v>
      </c>
    </row>
    <row r="44" spans="1:4" x14ac:dyDescent="0.25">
      <c r="B44" s="12" t="s">
        <v>98</v>
      </c>
      <c r="C44" s="13">
        <f>EQ_Ongoing_Monetary+(EQ_Ongoing_Percentage*Y2_Value_Before_Charges)</f>
        <v>1072.0562161653047</v>
      </c>
      <c r="D44" s="14">
        <f>C44/Y2_Value_Before_Charges</f>
        <v>0.01</v>
      </c>
    </row>
    <row r="45" spans="1:4" x14ac:dyDescent="0.25">
      <c r="B45" s="12" t="s">
        <v>19</v>
      </c>
      <c r="C45" s="13">
        <f>Product_Ongoing_Monetary+(Product_Ongoing_Percentage*Y2_Value_Before_Charges)</f>
        <v>0</v>
      </c>
      <c r="D45" s="14">
        <f>C45/Y2_Value_Before_Charges</f>
        <v>0</v>
      </c>
    </row>
    <row r="46" spans="1:4" x14ac:dyDescent="0.25">
      <c r="B46" s="12" t="s">
        <v>41</v>
      </c>
      <c r="C46" s="13">
        <f>SUM(Fund_Ongoing_Total)*Y2_Value_Before_Charges</f>
        <v>911.24778374050902</v>
      </c>
      <c r="D46" s="14">
        <f>C46/Y2_Value_Before_Charges</f>
        <v>8.5000000000000006E-3</v>
      </c>
    </row>
    <row r="47" spans="1:4" x14ac:dyDescent="0.25">
      <c r="B47" s="12" t="s">
        <v>99</v>
      </c>
      <c r="C47" s="13">
        <f>EQ_Ongoing_Dealing*Y2_Value_Before_Charges</f>
        <v>0</v>
      </c>
      <c r="D47" s="14">
        <f>C47/Y2_Value_Before_Charges</f>
        <v>0</v>
      </c>
    </row>
    <row r="48" spans="1:4" x14ac:dyDescent="0.25">
      <c r="B48" s="15" t="s">
        <v>16</v>
      </c>
      <c r="C48" s="16">
        <f>SUM(C44:C47)</f>
        <v>1983.3039999058137</v>
      </c>
      <c r="D48" s="17">
        <f>SUM(D44:D47)</f>
        <v>1.8500000000000003E-2</v>
      </c>
    </row>
    <row r="50" spans="1:5" x14ac:dyDescent="0.25">
      <c r="B50" s="1" t="s">
        <v>25</v>
      </c>
      <c r="C50" s="9">
        <f>C39-C48</f>
        <v>105222.31761662466</v>
      </c>
    </row>
    <row r="53" spans="1:5" x14ac:dyDescent="0.25">
      <c r="A53" s="1" t="str">
        <f>"Summary over "&amp;Years&amp;" years"</f>
        <v>Summary over 15 years</v>
      </c>
    </row>
    <row r="54" spans="1:5" x14ac:dyDescent="0.25">
      <c r="A54" s="1"/>
    </row>
    <row r="55" spans="1:5" x14ac:dyDescent="0.25">
      <c r="B55" s="12"/>
      <c r="C55" s="15" t="s">
        <v>82</v>
      </c>
      <c r="D55" s="15" t="s">
        <v>49</v>
      </c>
      <c r="E55" s="15" t="s">
        <v>50</v>
      </c>
    </row>
    <row r="56" spans="1:5" x14ac:dyDescent="0.25">
      <c r="B56" s="12" t="str">
        <f>"Return over "&amp;Years&amp;" years (no charges)"</f>
        <v>Return over 15 years (no charges)</v>
      </c>
      <c r="C56" s="13">
        <f>VLOOKUP(Years,Monthly_Table,5)</f>
        <v>229661.42</v>
      </c>
      <c r="D56" s="19">
        <f>VLOOKUP(Years,Monthly_Table,17)</f>
        <v>1.0145738596491229</v>
      </c>
      <c r="E56" s="19">
        <f>VLOOKUP(Years,Monthly_Table,19)</f>
        <v>4.7801171378739002E-2</v>
      </c>
    </row>
    <row r="57" spans="1:5" x14ac:dyDescent="0.25">
      <c r="B57" s="12" t="str">
        <f>"Return over "&amp;Years&amp;" years (with charges)"</f>
        <v>Return over 15 years (with charges)</v>
      </c>
      <c r="C57" s="13">
        <f>VLOOKUP(Years,Monthly_Table,13)</f>
        <v>174662.62</v>
      </c>
      <c r="D57" s="19">
        <f>VLOOKUP(Years,Monthly_Table,18)</f>
        <v>0.53212824561403504</v>
      </c>
      <c r="E57" s="19">
        <f>VLOOKUP(Years,Monthly_Table,20)</f>
        <v>2.8852241151994033E-2</v>
      </c>
    </row>
    <row r="58" spans="1:5" x14ac:dyDescent="0.25">
      <c r="C58" s="5"/>
      <c r="D58" s="5"/>
    </row>
    <row r="59" spans="1:5" x14ac:dyDescent="0.25">
      <c r="B59" s="1" t="str">
        <f>"Total charges over "&amp;Years&amp;" years"</f>
        <v>Total charges over 15 years</v>
      </c>
      <c r="C59" s="20">
        <f>VLOOKUP(Years,Monthly_Table,15)</f>
        <v>38134.87999999999</v>
      </c>
    </row>
    <row r="60" spans="1:5" x14ac:dyDescent="0.25">
      <c r="B60" s="1" t="str">
        <f>"Impact of charges over "&amp;Years&amp;" years"</f>
        <v>Impact of charges over 15 years</v>
      </c>
      <c r="C60" s="20">
        <f>VLOOKUP(Years,Monthly_Table,14)</f>
        <v>54998.800000000017</v>
      </c>
    </row>
    <row r="61" spans="1:5" x14ac:dyDescent="0.25">
      <c r="B61" s="1" t="s">
        <v>48</v>
      </c>
      <c r="C61" s="21">
        <f>E56-E57</f>
        <v>1.8948930226744969E-2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01"/>
  <sheetViews>
    <sheetView workbookViewId="0"/>
  </sheetViews>
  <sheetFormatPr defaultRowHeight="15" x14ac:dyDescent="0.25"/>
  <cols>
    <col min="1" max="1" width="37.28515625" bestFit="1" customWidth="1"/>
    <col min="3" max="3" width="14.28515625" style="10" bestFit="1" customWidth="1"/>
    <col min="4" max="4" width="14.28515625" style="10" customWidth="1"/>
    <col min="5" max="5" width="14.28515625" style="10" bestFit="1" customWidth="1"/>
    <col min="6" max="6" width="22.42578125" style="10" bestFit="1" customWidth="1"/>
    <col min="7" max="7" width="22.42578125" style="10" customWidth="1"/>
    <col min="8" max="8" width="18.7109375" style="10" bestFit="1" customWidth="1"/>
    <col min="9" max="9" width="16.7109375" style="10" bestFit="1" customWidth="1"/>
    <col min="10" max="10" width="14.28515625" bestFit="1" customWidth="1"/>
    <col min="11" max="11" width="13.140625" bestFit="1" customWidth="1"/>
    <col min="12" max="12" width="14.140625" bestFit="1" customWidth="1"/>
    <col min="13" max="13" width="22.5703125" bestFit="1" customWidth="1"/>
    <col min="14" max="14" width="18.140625" bestFit="1" customWidth="1"/>
    <col min="15" max="15" width="20" bestFit="1" customWidth="1"/>
    <col min="16" max="16" width="20" customWidth="1"/>
    <col min="17" max="17" width="17.5703125" bestFit="1" customWidth="1"/>
    <col min="18" max="18" width="19.28515625" bestFit="1" customWidth="1"/>
    <col min="19" max="19" width="17.5703125" bestFit="1" customWidth="1"/>
    <col min="20" max="20" width="19.28515625" bestFit="1" customWidth="1"/>
  </cols>
  <sheetData>
    <row r="1" spans="1:21" s="1" customFormat="1" x14ac:dyDescent="0.25">
      <c r="B1" s="1" t="s">
        <v>70</v>
      </c>
      <c r="C1" s="27" t="s">
        <v>71</v>
      </c>
      <c r="D1" s="27"/>
      <c r="E1" s="27"/>
      <c r="F1" s="10" t="s">
        <v>102</v>
      </c>
      <c r="G1" s="10"/>
      <c r="H1" s="27"/>
      <c r="I1" s="27"/>
    </row>
    <row r="2" spans="1:21" x14ac:dyDescent="0.25">
      <c r="A2" t="s">
        <v>68</v>
      </c>
      <c r="B2" s="7">
        <f>Expected_Return</f>
        <v>5.037899999999973E-2</v>
      </c>
      <c r="C2" s="7">
        <f>((1+B2)^(1/12))-1</f>
        <v>4.1043207004374249E-3</v>
      </c>
      <c r="D2" s="7"/>
      <c r="E2" s="7"/>
    </row>
    <row r="3" spans="1:21" x14ac:dyDescent="0.25">
      <c r="A3" t="s">
        <v>69</v>
      </c>
      <c r="B3" s="7">
        <f>Expected_Return</f>
        <v>5.037899999999973E-2</v>
      </c>
      <c r="C3" s="7">
        <f t="shared" ref="C3" si="0">((1+B3)^(1/12))-1</f>
        <v>4.1043207004374249E-3</v>
      </c>
      <c r="D3" s="7"/>
      <c r="E3" s="7"/>
    </row>
    <row r="4" spans="1:21" x14ac:dyDescent="0.25">
      <c r="B4" s="7"/>
      <c r="C4" s="7"/>
      <c r="D4" s="7"/>
      <c r="E4" s="7"/>
    </row>
    <row r="5" spans="1:21" s="1" customFormat="1" x14ac:dyDescent="0.25">
      <c r="C5" s="30" t="s">
        <v>24</v>
      </c>
      <c r="D5" s="30"/>
      <c r="E5" s="30"/>
      <c r="F5" s="29" t="s">
        <v>65</v>
      </c>
      <c r="G5" s="29"/>
      <c r="H5" s="29"/>
      <c r="I5" s="29"/>
      <c r="J5" s="29"/>
      <c r="K5" s="29"/>
      <c r="L5" s="29"/>
      <c r="M5" s="29"/>
      <c r="Q5" s="31" t="s">
        <v>81</v>
      </c>
      <c r="R5" s="31"/>
      <c r="S5" s="31" t="s">
        <v>50</v>
      </c>
      <c r="T5" s="31"/>
      <c r="U5" s="31"/>
    </row>
    <row r="6" spans="1:21" s="1" customFormat="1" x14ac:dyDescent="0.25">
      <c r="A6" s="1" t="s">
        <v>76</v>
      </c>
      <c r="B6" s="1" t="s">
        <v>59</v>
      </c>
      <c r="C6" s="27" t="s">
        <v>74</v>
      </c>
      <c r="D6" s="27" t="s">
        <v>117</v>
      </c>
      <c r="E6" s="27" t="s">
        <v>75</v>
      </c>
      <c r="F6" s="27" t="s">
        <v>72</v>
      </c>
      <c r="G6" s="27" t="s">
        <v>117</v>
      </c>
      <c r="H6" s="27" t="s">
        <v>73</v>
      </c>
      <c r="I6" s="27" t="s">
        <v>83</v>
      </c>
      <c r="J6" s="27" t="s">
        <v>61</v>
      </c>
      <c r="K6" s="27" t="s">
        <v>63</v>
      </c>
      <c r="L6" s="27" t="s">
        <v>62</v>
      </c>
      <c r="M6" s="27" t="s">
        <v>64</v>
      </c>
      <c r="N6" s="27" t="s">
        <v>66</v>
      </c>
      <c r="O6" s="27" t="s">
        <v>67</v>
      </c>
      <c r="P6" s="27" t="s">
        <v>119</v>
      </c>
      <c r="Q6" s="27" t="s">
        <v>79</v>
      </c>
      <c r="R6" s="27" t="s">
        <v>80</v>
      </c>
      <c r="S6" s="27" t="s">
        <v>79</v>
      </c>
      <c r="T6" s="27" t="s">
        <v>80</v>
      </c>
      <c r="U6" s="27" t="s">
        <v>44</v>
      </c>
    </row>
    <row r="7" spans="1:21" s="1" customFormat="1" x14ac:dyDescent="0.25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x14ac:dyDescent="0.25">
      <c r="A8">
        <v>1</v>
      </c>
      <c r="B8">
        <v>1</v>
      </c>
      <c r="C8" s="10">
        <f>Investment_Amount</f>
        <v>100000</v>
      </c>
      <c r="D8" s="10">
        <f>'(Optional) Additional IN-OUT'!H15</f>
        <v>0</v>
      </c>
      <c r="E8" s="10">
        <f>ROUND(((C8+D8)*(1+Nocharge_monthly_return)),2)</f>
        <v>100410.43</v>
      </c>
      <c r="F8" s="10">
        <f>Amount_Invested</f>
        <v>99000</v>
      </c>
      <c r="G8" s="10">
        <f>D8</f>
        <v>0</v>
      </c>
      <c r="H8" s="10">
        <f>ROUND(((F8+G8)*(1+Withcharge_monthly_return)),2)</f>
        <v>99406.33</v>
      </c>
      <c r="I8" s="10">
        <f t="shared" ref="I8:I71" si="1">ROUND(H8*Monthly_charges,2)</f>
        <v>152.72999999999999</v>
      </c>
      <c r="J8" t="b">
        <f t="shared" ref="J8:J17" si="2">IF((B8-1)/12=(A8-1),TRUE,FALSE)</f>
        <v>1</v>
      </c>
      <c r="K8" s="10">
        <f t="shared" ref="K8:K71" si="3">IF(J8=TRUE,EQ_Ongoing_Monetary+Product_Ongoing_Monetary,0)</f>
        <v>0</v>
      </c>
      <c r="L8" s="24">
        <f>K8+I8</f>
        <v>152.72999999999999</v>
      </c>
      <c r="M8" s="24">
        <f>H8-L8</f>
        <v>99253.6</v>
      </c>
      <c r="N8" s="24">
        <f>E8-M8</f>
        <v>1156.8299999999872</v>
      </c>
      <c r="O8" s="24">
        <f>L8+'Data input'!C22</f>
        <v>1152.73</v>
      </c>
      <c r="P8" s="24">
        <f>Investment_Amount+'Monthly compounding'!D8</f>
        <v>100000</v>
      </c>
      <c r="Q8" s="7">
        <f>(E8/P8)-1</f>
        <v>4.1042999999998386E-3</v>
      </c>
      <c r="R8" s="7">
        <f>(M8/P8)-1</f>
        <v>-7.4639999999999151E-3</v>
      </c>
      <c r="S8" s="5">
        <f>RATE(B8/12,,P8,-E8)</f>
        <v>5.0378740146798329E-2</v>
      </c>
      <c r="T8" s="5">
        <f>RATE(B8/12,,P8,-M8)</f>
        <v>-8.5981018702394357E-2</v>
      </c>
      <c r="U8" s="5">
        <f>S8-T8</f>
        <v>0.13635975884919269</v>
      </c>
    </row>
    <row r="9" spans="1:21" x14ac:dyDescent="0.25">
      <c r="A9">
        <v>1</v>
      </c>
      <c r="B9">
        <v>2</v>
      </c>
      <c r="C9" s="10">
        <f>E8</f>
        <v>100410.43</v>
      </c>
      <c r="D9" s="10">
        <f>'(Optional) Additional IN-OUT'!H16</f>
        <v>0</v>
      </c>
      <c r="E9" s="10">
        <f>ROUND(((C9+D9)*(1+Nocharge_monthly_return)),2)</f>
        <v>100822.55</v>
      </c>
      <c r="F9" s="10">
        <f>M8</f>
        <v>99253.6</v>
      </c>
      <c r="G9" s="10">
        <f t="shared" ref="G9:G72" si="4">D9</f>
        <v>0</v>
      </c>
      <c r="H9" s="10">
        <f>ROUND(((F9+G9)*(1+Withcharge_monthly_return)),2)</f>
        <v>99660.97</v>
      </c>
      <c r="I9" s="10">
        <f t="shared" si="1"/>
        <v>153.12</v>
      </c>
      <c r="J9" t="b">
        <f t="shared" si="2"/>
        <v>0</v>
      </c>
      <c r="K9" s="10">
        <f t="shared" si="3"/>
        <v>0</v>
      </c>
      <c r="L9" s="24">
        <f t="shared" ref="L9:L72" si="5">K9+I9</f>
        <v>153.12</v>
      </c>
      <c r="M9" s="24">
        <f t="shared" ref="M9:M72" si="6">H9-L9</f>
        <v>99507.85</v>
      </c>
      <c r="N9" s="24">
        <f t="shared" ref="N9:N72" si="7">E9-M9</f>
        <v>1314.6999999999971</v>
      </c>
      <c r="O9" s="24">
        <f>O8+L9</f>
        <v>1305.8499999999999</v>
      </c>
      <c r="P9" s="24">
        <f>P8+D9</f>
        <v>100000</v>
      </c>
      <c r="Q9" s="7">
        <f t="shared" ref="Q9:Q72" si="8">(E9/P9)-1</f>
        <v>8.2254999999999967E-3</v>
      </c>
      <c r="R9" s="7">
        <f t="shared" ref="R9:R72" si="9">(M9/P9)-1</f>
        <v>-4.9214999999999121E-3</v>
      </c>
      <c r="S9" s="5">
        <f t="shared" ref="S9:S72" si="10">RATE(B9/12,,P9,-E9)</f>
        <v>5.0379082203191358E-2</v>
      </c>
      <c r="T9" s="5">
        <f t="shared" ref="T9:T72" si="11">RATE(B9/12,,P9,-M9)</f>
        <v>-2.9168057872588315E-2</v>
      </c>
      <c r="U9" s="5">
        <f t="shared" ref="U9:U72" si="12">S9-T9</f>
        <v>7.9547140075779676E-2</v>
      </c>
    </row>
    <row r="10" spans="1:21" x14ac:dyDescent="0.25">
      <c r="A10">
        <v>1</v>
      </c>
      <c r="B10">
        <v>3</v>
      </c>
      <c r="C10" s="10">
        <f t="shared" ref="C10:C73" si="13">E9</f>
        <v>100822.55</v>
      </c>
      <c r="D10" s="10">
        <f>'(Optional) Additional IN-OUT'!H17</f>
        <v>0</v>
      </c>
      <c r="E10" s="10">
        <f>ROUND(((C10+D10)*(1+Nocharge_monthly_return)),2)</f>
        <v>101236.36</v>
      </c>
      <c r="F10" s="10">
        <f t="shared" ref="F10:F73" si="14">M9</f>
        <v>99507.85</v>
      </c>
      <c r="G10" s="10">
        <f t="shared" si="4"/>
        <v>0</v>
      </c>
      <c r="H10" s="10">
        <f>ROUND(((F10+G10)*(1+Withcharge_monthly_return)),2)</f>
        <v>99916.26</v>
      </c>
      <c r="I10" s="10">
        <f t="shared" si="1"/>
        <v>153.51</v>
      </c>
      <c r="J10" t="b">
        <f t="shared" si="2"/>
        <v>0</v>
      </c>
      <c r="K10" s="10">
        <f t="shared" si="3"/>
        <v>0</v>
      </c>
      <c r="L10" s="24">
        <f t="shared" si="5"/>
        <v>153.51</v>
      </c>
      <c r="M10" s="24">
        <f t="shared" si="6"/>
        <v>99762.75</v>
      </c>
      <c r="N10" s="24">
        <f t="shared" si="7"/>
        <v>1473.6100000000006</v>
      </c>
      <c r="O10" s="24">
        <f t="shared" ref="O10:O73" si="15">O9+L10</f>
        <v>1459.36</v>
      </c>
      <c r="P10" s="24">
        <f t="shared" ref="P10:P73" si="16">P9+D10</f>
        <v>100000</v>
      </c>
      <c r="Q10" s="7">
        <f t="shared" si="8"/>
        <v>1.236360000000003E-2</v>
      </c>
      <c r="R10" s="7">
        <f t="shared" si="9"/>
        <v>-2.3724999999999996E-3</v>
      </c>
      <c r="S10" s="5">
        <f t="shared" si="10"/>
        <v>5.0379134526083481E-2</v>
      </c>
      <c r="T10" s="5">
        <f t="shared" si="11"/>
        <v>-9.4562808477139052E-3</v>
      </c>
      <c r="U10" s="5">
        <f t="shared" si="12"/>
        <v>5.9835415373797385E-2</v>
      </c>
    </row>
    <row r="11" spans="1:21" x14ac:dyDescent="0.25">
      <c r="A11">
        <v>1</v>
      </c>
      <c r="B11">
        <v>4</v>
      </c>
      <c r="C11" s="10">
        <f t="shared" si="13"/>
        <v>101236.36</v>
      </c>
      <c r="D11" s="10">
        <f>'(Optional) Additional IN-OUT'!H18</f>
        <v>0</v>
      </c>
      <c r="E11" s="10">
        <f>ROUND(((C11+D11)*(1+Nocharge_monthly_return)),2)</f>
        <v>101651.87</v>
      </c>
      <c r="F11" s="10">
        <f t="shared" si="14"/>
        <v>99762.75</v>
      </c>
      <c r="G11" s="10">
        <f t="shared" si="4"/>
        <v>0</v>
      </c>
      <c r="H11" s="10">
        <f>ROUND(((F11+G11)*(1+Withcharge_monthly_return)),2)</f>
        <v>100172.21</v>
      </c>
      <c r="I11" s="10">
        <f t="shared" si="1"/>
        <v>153.9</v>
      </c>
      <c r="J11" t="b">
        <f t="shared" si="2"/>
        <v>0</v>
      </c>
      <c r="K11" s="10">
        <f t="shared" si="3"/>
        <v>0</v>
      </c>
      <c r="L11" s="24">
        <f t="shared" si="5"/>
        <v>153.9</v>
      </c>
      <c r="M11" s="24">
        <f t="shared" si="6"/>
        <v>100018.31000000001</v>
      </c>
      <c r="N11" s="24">
        <f t="shared" si="7"/>
        <v>1633.5599999999831</v>
      </c>
      <c r="O11" s="24">
        <f t="shared" si="15"/>
        <v>1613.26</v>
      </c>
      <c r="P11" s="24">
        <f t="shared" si="16"/>
        <v>100000</v>
      </c>
      <c r="Q11" s="7">
        <f t="shared" si="8"/>
        <v>1.6518699999999997E-2</v>
      </c>
      <c r="R11" s="7">
        <f t="shared" si="9"/>
        <v>1.8310000000010263E-4</v>
      </c>
      <c r="S11" s="5">
        <f t="shared" si="10"/>
        <v>5.03792097646013E-2</v>
      </c>
      <c r="T11" s="5">
        <f t="shared" si="11"/>
        <v>5.4940058296899731E-4</v>
      </c>
      <c r="U11" s="5">
        <f t="shared" si="12"/>
        <v>4.9829809181632302E-2</v>
      </c>
    </row>
    <row r="12" spans="1:21" x14ac:dyDescent="0.25">
      <c r="A12">
        <v>1</v>
      </c>
      <c r="B12">
        <v>5</v>
      </c>
      <c r="C12" s="10">
        <f t="shared" si="13"/>
        <v>101651.87</v>
      </c>
      <c r="D12" s="10">
        <f>'(Optional) Additional IN-OUT'!H19</f>
        <v>0</v>
      </c>
      <c r="E12" s="10">
        <f>ROUND(((C12+D12)*(1+Nocharge_monthly_return)),2)</f>
        <v>102069.08</v>
      </c>
      <c r="F12" s="10">
        <f t="shared" si="14"/>
        <v>100018.31000000001</v>
      </c>
      <c r="G12" s="10">
        <f t="shared" si="4"/>
        <v>0</v>
      </c>
      <c r="H12" s="10">
        <f>ROUND(((F12+G12)*(1+Withcharge_monthly_return)),2)</f>
        <v>100428.82</v>
      </c>
      <c r="I12" s="10">
        <f t="shared" si="1"/>
        <v>154.30000000000001</v>
      </c>
      <c r="J12" t="b">
        <f t="shared" si="2"/>
        <v>0</v>
      </c>
      <c r="K12" s="10">
        <f t="shared" si="3"/>
        <v>0</v>
      </c>
      <c r="L12" s="24">
        <f t="shared" si="5"/>
        <v>154.30000000000001</v>
      </c>
      <c r="M12" s="24">
        <f t="shared" si="6"/>
        <v>100274.52</v>
      </c>
      <c r="N12" s="24">
        <f t="shared" si="7"/>
        <v>1794.5599999999977</v>
      </c>
      <c r="O12" s="24">
        <f t="shared" si="15"/>
        <v>1767.56</v>
      </c>
      <c r="P12" s="24">
        <f t="shared" si="16"/>
        <v>100000</v>
      </c>
      <c r="Q12" s="7">
        <f t="shared" si="8"/>
        <v>2.069080000000012E-2</v>
      </c>
      <c r="R12" s="7">
        <f t="shared" si="9"/>
        <v>2.7452000000001142E-3</v>
      </c>
      <c r="S12" s="5">
        <f t="shared" si="10"/>
        <v>5.0379121520591645E-2</v>
      </c>
      <c r="T12" s="5">
        <f t="shared" si="11"/>
        <v>6.6011453181533085E-3</v>
      </c>
      <c r="U12" s="5">
        <f t="shared" si="12"/>
        <v>4.377797620243834E-2</v>
      </c>
    </row>
    <row r="13" spans="1:21" x14ac:dyDescent="0.25">
      <c r="A13">
        <v>1</v>
      </c>
      <c r="B13">
        <v>6</v>
      </c>
      <c r="C13" s="10">
        <f t="shared" si="13"/>
        <v>102069.08</v>
      </c>
      <c r="D13" s="10">
        <f>'(Optional) Additional IN-OUT'!H20</f>
        <v>0</v>
      </c>
      <c r="E13" s="10">
        <f>ROUND(((C13+D13)*(1+Nocharge_monthly_return)),2)</f>
        <v>102488</v>
      </c>
      <c r="F13" s="10">
        <f t="shared" si="14"/>
        <v>100274.52</v>
      </c>
      <c r="G13" s="10">
        <f t="shared" si="4"/>
        <v>0</v>
      </c>
      <c r="H13" s="10">
        <f>ROUND(((F13+G13)*(1+Withcharge_monthly_return)),2)</f>
        <v>100686.08</v>
      </c>
      <c r="I13" s="10">
        <f t="shared" si="1"/>
        <v>154.69</v>
      </c>
      <c r="J13" t="b">
        <f t="shared" si="2"/>
        <v>0</v>
      </c>
      <c r="K13" s="10">
        <f t="shared" si="3"/>
        <v>0</v>
      </c>
      <c r="L13" s="24">
        <f t="shared" si="5"/>
        <v>154.69</v>
      </c>
      <c r="M13" s="24">
        <f t="shared" si="6"/>
        <v>100531.39</v>
      </c>
      <c r="N13" s="24">
        <f t="shared" si="7"/>
        <v>1956.6100000000006</v>
      </c>
      <c r="O13" s="24">
        <f t="shared" si="15"/>
        <v>1922.25</v>
      </c>
      <c r="P13" s="24">
        <f t="shared" si="16"/>
        <v>100000</v>
      </c>
      <c r="Q13" s="7">
        <f t="shared" si="8"/>
        <v>2.4880000000000013E-2</v>
      </c>
      <c r="R13" s="7">
        <f t="shared" si="9"/>
        <v>5.3138999999999825E-3</v>
      </c>
      <c r="S13" s="5">
        <f t="shared" si="10"/>
        <v>5.0379014399998853E-2</v>
      </c>
      <c r="T13" s="5">
        <f t="shared" si="11"/>
        <v>1.065603753302629E-2</v>
      </c>
      <c r="U13" s="5">
        <f t="shared" si="12"/>
        <v>3.9722976866972563E-2</v>
      </c>
    </row>
    <row r="14" spans="1:21" x14ac:dyDescent="0.25">
      <c r="A14">
        <v>1</v>
      </c>
      <c r="B14">
        <v>7</v>
      </c>
      <c r="C14" s="10">
        <f t="shared" si="13"/>
        <v>102488</v>
      </c>
      <c r="D14" s="10">
        <f>'(Optional) Additional IN-OUT'!H21</f>
        <v>0</v>
      </c>
      <c r="E14" s="10">
        <f>ROUND(((C14+D14)*(1+Nocharge_monthly_return)),2)</f>
        <v>102908.64</v>
      </c>
      <c r="F14" s="10">
        <f t="shared" si="14"/>
        <v>100531.39</v>
      </c>
      <c r="G14" s="10">
        <f t="shared" si="4"/>
        <v>0</v>
      </c>
      <c r="H14" s="10">
        <f>ROUND(((F14+G14)*(1+Withcharge_monthly_return)),2)</f>
        <v>100944</v>
      </c>
      <c r="I14" s="10">
        <f t="shared" si="1"/>
        <v>155.09</v>
      </c>
      <c r="J14" t="b">
        <f t="shared" si="2"/>
        <v>0</v>
      </c>
      <c r="K14" s="10">
        <f t="shared" si="3"/>
        <v>0</v>
      </c>
      <c r="L14" s="24">
        <f t="shared" si="5"/>
        <v>155.09</v>
      </c>
      <c r="M14" s="24">
        <f t="shared" si="6"/>
        <v>100788.91</v>
      </c>
      <c r="N14" s="24">
        <f t="shared" si="7"/>
        <v>2119.7299999999959</v>
      </c>
      <c r="O14" s="24">
        <f t="shared" si="15"/>
        <v>2077.34</v>
      </c>
      <c r="P14" s="24">
        <f t="shared" si="16"/>
        <v>100000</v>
      </c>
      <c r="Q14" s="7">
        <f t="shared" si="8"/>
        <v>2.9086399999999957E-2</v>
      </c>
      <c r="R14" s="7">
        <f t="shared" si="9"/>
        <v>7.8891000000000933E-3</v>
      </c>
      <c r="S14" s="5">
        <f t="shared" si="10"/>
        <v>5.0378949002642844E-2</v>
      </c>
      <c r="T14" s="5">
        <f t="shared" si="11"/>
        <v>1.3562247707081209E-2</v>
      </c>
      <c r="U14" s="5">
        <f t="shared" si="12"/>
        <v>3.6816701295561638E-2</v>
      </c>
    </row>
    <row r="15" spans="1:21" x14ac:dyDescent="0.25">
      <c r="A15">
        <v>1</v>
      </c>
      <c r="B15">
        <v>8</v>
      </c>
      <c r="C15" s="10">
        <f t="shared" si="13"/>
        <v>102908.64</v>
      </c>
      <c r="D15" s="10">
        <f>'(Optional) Additional IN-OUT'!H22</f>
        <v>0</v>
      </c>
      <c r="E15" s="10">
        <f>ROUND(((C15+D15)*(1+Nocharge_monthly_return)),2)</f>
        <v>103331.01</v>
      </c>
      <c r="F15" s="10">
        <f t="shared" si="14"/>
        <v>100788.91</v>
      </c>
      <c r="G15" s="10">
        <f t="shared" si="4"/>
        <v>0</v>
      </c>
      <c r="H15" s="10">
        <f>ROUND(((F15+G15)*(1+Withcharge_monthly_return)),2)</f>
        <v>101202.58</v>
      </c>
      <c r="I15" s="10">
        <f t="shared" si="1"/>
        <v>155.49</v>
      </c>
      <c r="J15" t="b">
        <f t="shared" si="2"/>
        <v>0</v>
      </c>
      <c r="K15" s="10">
        <f t="shared" si="3"/>
        <v>0</v>
      </c>
      <c r="L15" s="24">
        <f t="shared" si="5"/>
        <v>155.49</v>
      </c>
      <c r="M15" s="24">
        <f t="shared" si="6"/>
        <v>101047.09</v>
      </c>
      <c r="N15" s="24">
        <f t="shared" si="7"/>
        <v>2283.9199999999983</v>
      </c>
      <c r="O15" s="24">
        <f t="shared" si="15"/>
        <v>2232.83</v>
      </c>
      <c r="P15" s="24">
        <f t="shared" si="16"/>
        <v>100000</v>
      </c>
      <c r="Q15" s="7">
        <f t="shared" si="8"/>
        <v>3.3310100000000009E-2</v>
      </c>
      <c r="R15" s="7">
        <f t="shared" si="9"/>
        <v>1.0470900000000061E-2</v>
      </c>
      <c r="S15" s="5">
        <f t="shared" si="10"/>
        <v>5.0378954441009677E-2</v>
      </c>
      <c r="T15" s="5">
        <f t="shared" si="11"/>
        <v>1.5747393433643779E-2</v>
      </c>
      <c r="U15" s="5">
        <f t="shared" si="12"/>
        <v>3.4631561007365898E-2</v>
      </c>
    </row>
    <row r="16" spans="1:21" x14ac:dyDescent="0.25">
      <c r="A16">
        <v>1</v>
      </c>
      <c r="B16">
        <v>9</v>
      </c>
      <c r="C16" s="10">
        <f t="shared" si="13"/>
        <v>103331.01</v>
      </c>
      <c r="D16" s="10">
        <f>'(Optional) Additional IN-OUT'!H23</f>
        <v>0</v>
      </c>
      <c r="E16" s="10">
        <f>ROUND(((C16+D16)*(1+Nocharge_monthly_return)),2)</f>
        <v>103755.11</v>
      </c>
      <c r="F16" s="10">
        <f t="shared" si="14"/>
        <v>101047.09</v>
      </c>
      <c r="G16" s="10">
        <f t="shared" si="4"/>
        <v>0</v>
      </c>
      <c r="H16" s="10">
        <f>ROUND(((F16+G16)*(1+Withcharge_monthly_return)),2)</f>
        <v>101461.82</v>
      </c>
      <c r="I16" s="10">
        <f t="shared" si="1"/>
        <v>155.88</v>
      </c>
      <c r="J16" t="b">
        <f t="shared" si="2"/>
        <v>0</v>
      </c>
      <c r="K16" s="10">
        <f t="shared" si="3"/>
        <v>0</v>
      </c>
      <c r="L16" s="24">
        <f t="shared" si="5"/>
        <v>155.88</v>
      </c>
      <c r="M16" s="24">
        <f t="shared" si="6"/>
        <v>101305.94</v>
      </c>
      <c r="N16" s="24">
        <f t="shared" si="7"/>
        <v>2449.1699999999983</v>
      </c>
      <c r="O16" s="24">
        <f t="shared" si="15"/>
        <v>2388.71</v>
      </c>
      <c r="P16" s="24">
        <f t="shared" si="16"/>
        <v>100000</v>
      </c>
      <c r="Q16" s="7">
        <f t="shared" si="8"/>
        <v>3.7551099999999948E-2</v>
      </c>
      <c r="R16" s="7">
        <f t="shared" si="9"/>
        <v>1.3059399999999943E-2</v>
      </c>
      <c r="S16" s="5">
        <f t="shared" si="10"/>
        <v>5.037891086458391E-2</v>
      </c>
      <c r="T16" s="5">
        <f t="shared" si="11"/>
        <v>1.7450323479489434E-2</v>
      </c>
      <c r="U16" s="5">
        <f t="shared" si="12"/>
        <v>3.2928587385094479E-2</v>
      </c>
    </row>
    <row r="17" spans="1:21" x14ac:dyDescent="0.25">
      <c r="A17">
        <v>1</v>
      </c>
      <c r="B17">
        <v>10</v>
      </c>
      <c r="C17" s="10">
        <f t="shared" si="13"/>
        <v>103755.11</v>
      </c>
      <c r="D17" s="10">
        <f>'(Optional) Additional IN-OUT'!H24</f>
        <v>0</v>
      </c>
      <c r="E17" s="10">
        <f>ROUND(((C17+D17)*(1+Nocharge_monthly_return)),2)</f>
        <v>104180.95</v>
      </c>
      <c r="F17" s="10">
        <f t="shared" si="14"/>
        <v>101305.94</v>
      </c>
      <c r="G17" s="10">
        <f t="shared" si="4"/>
        <v>0</v>
      </c>
      <c r="H17" s="10">
        <f>ROUND(((F17+G17)*(1+Withcharge_monthly_return)),2)</f>
        <v>101721.73</v>
      </c>
      <c r="I17" s="10">
        <f t="shared" si="1"/>
        <v>156.28</v>
      </c>
      <c r="J17" t="b">
        <f t="shared" si="2"/>
        <v>0</v>
      </c>
      <c r="K17" s="10">
        <f t="shared" si="3"/>
        <v>0</v>
      </c>
      <c r="L17" s="24">
        <f t="shared" si="5"/>
        <v>156.28</v>
      </c>
      <c r="M17" s="24">
        <f t="shared" si="6"/>
        <v>101565.45</v>
      </c>
      <c r="N17" s="24">
        <f t="shared" si="7"/>
        <v>2615.5</v>
      </c>
      <c r="O17" s="24">
        <f t="shared" si="15"/>
        <v>2544.9900000000002</v>
      </c>
      <c r="P17" s="24">
        <f t="shared" si="16"/>
        <v>100000</v>
      </c>
      <c r="Q17" s="7">
        <f t="shared" si="8"/>
        <v>4.1809500000000055E-2</v>
      </c>
      <c r="R17" s="7">
        <f t="shared" si="9"/>
        <v>1.5654499999999905E-2</v>
      </c>
      <c r="S17" s="5">
        <f t="shared" si="10"/>
        <v>5.0378868410055823E-2</v>
      </c>
      <c r="T17" s="5">
        <f t="shared" si="11"/>
        <v>1.8814685698705213E-2</v>
      </c>
      <c r="U17" s="5">
        <f t="shared" si="12"/>
        <v>3.1564182711350613E-2</v>
      </c>
    </row>
    <row r="18" spans="1:21" x14ac:dyDescent="0.25">
      <c r="A18">
        <v>1</v>
      </c>
      <c r="B18">
        <v>11</v>
      </c>
      <c r="C18" s="10">
        <f t="shared" si="13"/>
        <v>104180.95</v>
      </c>
      <c r="D18" s="10">
        <f>'(Optional) Additional IN-OUT'!H25</f>
        <v>0</v>
      </c>
      <c r="E18" s="10">
        <f>ROUND(((C18+D18)*(1+Nocharge_monthly_return)),2)</f>
        <v>104608.54</v>
      </c>
      <c r="F18" s="10">
        <f t="shared" si="14"/>
        <v>101565.45</v>
      </c>
      <c r="G18" s="10">
        <f t="shared" si="4"/>
        <v>0</v>
      </c>
      <c r="H18" s="10">
        <f>ROUND(((F18+G18)*(1+Withcharge_monthly_return)),2)</f>
        <v>101982.31</v>
      </c>
      <c r="I18" s="10">
        <f t="shared" si="1"/>
        <v>156.68</v>
      </c>
      <c r="J18" t="b">
        <f>IF((B18-1)/12=(A18-1),TRUE,FALSE)</f>
        <v>0</v>
      </c>
      <c r="K18" s="10">
        <f t="shared" si="3"/>
        <v>0</v>
      </c>
      <c r="L18" s="24">
        <f t="shared" si="5"/>
        <v>156.68</v>
      </c>
      <c r="M18" s="24">
        <f t="shared" si="6"/>
        <v>101825.63</v>
      </c>
      <c r="N18" s="24">
        <f t="shared" si="7"/>
        <v>2782.9099999999889</v>
      </c>
      <c r="O18" s="24">
        <f t="shared" si="15"/>
        <v>2701.67</v>
      </c>
      <c r="P18" s="24">
        <f t="shared" si="16"/>
        <v>100000</v>
      </c>
      <c r="Q18" s="7">
        <f t="shared" si="8"/>
        <v>4.6085399999999943E-2</v>
      </c>
      <c r="R18" s="7">
        <f t="shared" si="9"/>
        <v>1.8256300000000003E-2</v>
      </c>
      <c r="S18" s="5">
        <f t="shared" si="10"/>
        <v>5.0378858139977521E-2</v>
      </c>
      <c r="T18" s="5">
        <f t="shared" si="11"/>
        <v>1.9932399894652016E-2</v>
      </c>
      <c r="U18" s="5">
        <f t="shared" si="12"/>
        <v>3.0446458245325506E-2</v>
      </c>
    </row>
    <row r="19" spans="1:21" x14ac:dyDescent="0.25">
      <c r="A19">
        <v>1</v>
      </c>
      <c r="B19">
        <v>12</v>
      </c>
      <c r="C19" s="10">
        <f t="shared" si="13"/>
        <v>104608.54</v>
      </c>
      <c r="D19" s="10">
        <f>'(Optional) Additional IN-OUT'!H26</f>
        <v>0</v>
      </c>
      <c r="E19" s="10">
        <f>ROUND(((C19+D19)*(1+Nocharge_monthly_return)),2)</f>
        <v>105037.89</v>
      </c>
      <c r="F19" s="10">
        <f t="shared" si="14"/>
        <v>101825.63</v>
      </c>
      <c r="G19" s="10">
        <f t="shared" si="4"/>
        <v>0</v>
      </c>
      <c r="H19" s="10">
        <f>ROUND(((F19+G19)*(1+Withcharge_monthly_return)),2)</f>
        <v>102243.56</v>
      </c>
      <c r="I19" s="10">
        <f t="shared" si="1"/>
        <v>157.08000000000001</v>
      </c>
      <c r="J19" t="b">
        <f t="shared" ref="J19:J82" si="17">IF((B19-1)/12=(A19-1),TRUE,FALSE)</f>
        <v>0</v>
      </c>
      <c r="K19" s="10">
        <f t="shared" si="3"/>
        <v>0</v>
      </c>
      <c r="L19" s="24">
        <f t="shared" si="5"/>
        <v>157.08000000000001</v>
      </c>
      <c r="M19" s="24">
        <f t="shared" si="6"/>
        <v>102086.48</v>
      </c>
      <c r="N19" s="24">
        <f t="shared" si="7"/>
        <v>2951.4100000000035</v>
      </c>
      <c r="O19" s="24">
        <f t="shared" si="15"/>
        <v>2858.75</v>
      </c>
      <c r="P19" s="24">
        <f t="shared" si="16"/>
        <v>100000</v>
      </c>
      <c r="Q19" s="7">
        <f t="shared" si="8"/>
        <v>5.0378899999999893E-2</v>
      </c>
      <c r="R19" s="7">
        <f t="shared" si="9"/>
        <v>2.0864800000000017E-2</v>
      </c>
      <c r="S19" s="5">
        <f t="shared" si="10"/>
        <v>5.0378900000000046E-2</v>
      </c>
      <c r="T19" s="5">
        <f t="shared" si="11"/>
        <v>2.0864799999999906E-2</v>
      </c>
      <c r="U19" s="5">
        <f t="shared" si="12"/>
        <v>2.951410000000014E-2</v>
      </c>
    </row>
    <row r="20" spans="1:21" x14ac:dyDescent="0.25">
      <c r="A20">
        <v>2</v>
      </c>
      <c r="B20">
        <v>13</v>
      </c>
      <c r="C20" s="10">
        <f t="shared" si="13"/>
        <v>105037.89</v>
      </c>
      <c r="D20" s="10">
        <f>'(Optional) Additional IN-OUT'!H27</f>
        <v>1000</v>
      </c>
      <c r="E20" s="10">
        <f>ROUND(((C20+D20)*(1+Nocharge_monthly_return)),2)</f>
        <v>106473.1</v>
      </c>
      <c r="F20" s="10">
        <f t="shared" si="14"/>
        <v>102086.48</v>
      </c>
      <c r="G20" s="10">
        <f t="shared" si="4"/>
        <v>1000</v>
      </c>
      <c r="H20" s="10">
        <f>ROUND(((F20+G20)*(1+Withcharge_monthly_return)),2)</f>
        <v>103509.58</v>
      </c>
      <c r="I20" s="10">
        <f t="shared" si="1"/>
        <v>159.03</v>
      </c>
      <c r="J20" t="b">
        <f t="shared" si="17"/>
        <v>1</v>
      </c>
      <c r="K20" s="10">
        <f t="shared" si="3"/>
        <v>0</v>
      </c>
      <c r="L20" s="24">
        <f t="shared" si="5"/>
        <v>159.03</v>
      </c>
      <c r="M20" s="24">
        <f t="shared" si="6"/>
        <v>103350.55</v>
      </c>
      <c r="N20" s="24">
        <f t="shared" si="7"/>
        <v>3122.5500000000029</v>
      </c>
      <c r="O20" s="24">
        <f t="shared" si="15"/>
        <v>3017.78</v>
      </c>
      <c r="P20" s="24">
        <f t="shared" si="16"/>
        <v>101000</v>
      </c>
      <c r="Q20" s="7">
        <f t="shared" si="8"/>
        <v>5.4189108910891237E-2</v>
      </c>
      <c r="R20" s="7">
        <f t="shared" si="9"/>
        <v>2.3272772277227682E-2</v>
      </c>
      <c r="S20" s="5">
        <f t="shared" si="10"/>
        <v>4.9918435673216979E-2</v>
      </c>
      <c r="T20" s="5">
        <f t="shared" si="11"/>
        <v>2.1463488577222033E-2</v>
      </c>
      <c r="U20" s="5">
        <f t="shared" si="12"/>
        <v>2.8454947095994946E-2</v>
      </c>
    </row>
    <row r="21" spans="1:21" x14ac:dyDescent="0.25">
      <c r="A21">
        <v>2</v>
      </c>
      <c r="B21">
        <v>14</v>
      </c>
      <c r="C21" s="10">
        <f t="shared" si="13"/>
        <v>106473.1</v>
      </c>
      <c r="D21" s="10">
        <f>'(Optional) Additional IN-OUT'!H28</f>
        <v>0</v>
      </c>
      <c r="E21" s="10">
        <f>ROUND(((C21+D21)*(1+Nocharge_monthly_return)),2)</f>
        <v>106910.1</v>
      </c>
      <c r="F21" s="10">
        <f t="shared" si="14"/>
        <v>103350.55</v>
      </c>
      <c r="G21" s="10">
        <f t="shared" si="4"/>
        <v>0</v>
      </c>
      <c r="H21" s="10">
        <f>ROUND(((F21+G21)*(1+Withcharge_monthly_return)),2)</f>
        <v>103774.73</v>
      </c>
      <c r="I21" s="10">
        <f t="shared" si="1"/>
        <v>159.44</v>
      </c>
      <c r="J21" t="b">
        <f t="shared" si="17"/>
        <v>0</v>
      </c>
      <c r="K21" s="10">
        <f t="shared" si="3"/>
        <v>0</v>
      </c>
      <c r="L21" s="24">
        <f t="shared" si="5"/>
        <v>159.44</v>
      </c>
      <c r="M21" s="24">
        <f t="shared" si="6"/>
        <v>103615.29</v>
      </c>
      <c r="N21" s="24">
        <f t="shared" si="7"/>
        <v>3294.8100000000122</v>
      </c>
      <c r="O21" s="24">
        <f t="shared" si="15"/>
        <v>3177.2200000000003</v>
      </c>
      <c r="P21" s="24">
        <f t="shared" si="16"/>
        <v>101000</v>
      </c>
      <c r="Q21" s="7">
        <f t="shared" si="8"/>
        <v>5.8515841584158457E-2</v>
      </c>
      <c r="R21" s="7">
        <f t="shared" si="9"/>
        <v>2.5893960396039528E-2</v>
      </c>
      <c r="S21" s="5">
        <f t="shared" si="10"/>
        <v>4.9951328545100718E-2</v>
      </c>
      <c r="T21" s="5">
        <f t="shared" si="11"/>
        <v>2.2154171761711701E-2</v>
      </c>
      <c r="U21" s="5">
        <f t="shared" si="12"/>
        <v>2.7797156783389017E-2</v>
      </c>
    </row>
    <row r="22" spans="1:21" x14ac:dyDescent="0.25">
      <c r="A22">
        <v>2</v>
      </c>
      <c r="B22">
        <v>15</v>
      </c>
      <c r="C22" s="10">
        <f t="shared" si="13"/>
        <v>106910.1</v>
      </c>
      <c r="D22" s="10">
        <f>'(Optional) Additional IN-OUT'!H29</f>
        <v>0</v>
      </c>
      <c r="E22" s="10">
        <f>ROUND(((C22+D22)*(1+Nocharge_monthly_return)),2)</f>
        <v>107348.89</v>
      </c>
      <c r="F22" s="10">
        <f t="shared" si="14"/>
        <v>103615.29</v>
      </c>
      <c r="G22" s="10">
        <f t="shared" si="4"/>
        <v>0</v>
      </c>
      <c r="H22" s="10">
        <f>ROUND(((F22+G22)*(1+Withcharge_monthly_return)),2)</f>
        <v>104040.56</v>
      </c>
      <c r="I22" s="10">
        <f t="shared" si="1"/>
        <v>159.85</v>
      </c>
      <c r="J22" t="b">
        <f t="shared" si="17"/>
        <v>0</v>
      </c>
      <c r="K22" s="10">
        <f t="shared" si="3"/>
        <v>0</v>
      </c>
      <c r="L22" s="24">
        <f t="shared" si="5"/>
        <v>159.85</v>
      </c>
      <c r="M22" s="24">
        <f t="shared" si="6"/>
        <v>103880.70999999999</v>
      </c>
      <c r="N22" s="24">
        <f t="shared" si="7"/>
        <v>3468.1800000000076</v>
      </c>
      <c r="O22" s="24">
        <f t="shared" si="15"/>
        <v>3337.07</v>
      </c>
      <c r="P22" s="24">
        <f t="shared" si="16"/>
        <v>101000</v>
      </c>
      <c r="Q22" s="7">
        <f t="shared" si="8"/>
        <v>6.2860297029702972E-2</v>
      </c>
      <c r="R22" s="7">
        <f t="shared" si="9"/>
        <v>2.8521881188118714E-2</v>
      </c>
      <c r="S22" s="5">
        <f t="shared" si="10"/>
        <v>4.9979808449677136E-2</v>
      </c>
      <c r="T22" s="5">
        <f t="shared" si="11"/>
        <v>2.2753156174643557E-2</v>
      </c>
      <c r="U22" s="5">
        <f t="shared" si="12"/>
        <v>2.722665227503358E-2</v>
      </c>
    </row>
    <row r="23" spans="1:21" x14ac:dyDescent="0.25">
      <c r="A23">
        <v>2</v>
      </c>
      <c r="B23">
        <v>16</v>
      </c>
      <c r="C23" s="10">
        <f t="shared" si="13"/>
        <v>107348.89</v>
      </c>
      <c r="D23" s="10">
        <f>'(Optional) Additional IN-OUT'!H30</f>
        <v>0</v>
      </c>
      <c r="E23" s="10">
        <f>ROUND(((C23+D23)*(1+Nocharge_monthly_return)),2)</f>
        <v>107789.48</v>
      </c>
      <c r="F23" s="10">
        <f t="shared" si="14"/>
        <v>103880.70999999999</v>
      </c>
      <c r="G23" s="10">
        <f t="shared" si="4"/>
        <v>0</v>
      </c>
      <c r="H23" s="10">
        <f>ROUND(((F23+G23)*(1+Withcharge_monthly_return)),2)</f>
        <v>104307.07</v>
      </c>
      <c r="I23" s="10">
        <f t="shared" si="1"/>
        <v>160.26</v>
      </c>
      <c r="J23" t="b">
        <f t="shared" si="17"/>
        <v>0</v>
      </c>
      <c r="K23" s="10">
        <f t="shared" si="3"/>
        <v>0</v>
      </c>
      <c r="L23" s="24">
        <f t="shared" si="5"/>
        <v>160.26</v>
      </c>
      <c r="M23" s="24">
        <f t="shared" si="6"/>
        <v>104146.81000000001</v>
      </c>
      <c r="N23" s="24">
        <f t="shared" si="7"/>
        <v>3642.6699999999837</v>
      </c>
      <c r="O23" s="24">
        <f t="shared" si="15"/>
        <v>3497.33</v>
      </c>
      <c r="P23" s="24">
        <f t="shared" si="16"/>
        <v>101000</v>
      </c>
      <c r="Q23" s="7">
        <f t="shared" si="8"/>
        <v>6.7222574257425727E-2</v>
      </c>
      <c r="R23" s="7">
        <f t="shared" si="9"/>
        <v>3.1156534653465462E-2</v>
      </c>
      <c r="S23" s="5">
        <f t="shared" si="10"/>
        <v>5.0004722269754547E-2</v>
      </c>
      <c r="T23" s="5">
        <f t="shared" si="11"/>
        <v>2.3277556218944635E-2</v>
      </c>
      <c r="U23" s="5">
        <f t="shared" si="12"/>
        <v>2.6727166050809912E-2</v>
      </c>
    </row>
    <row r="24" spans="1:21" x14ac:dyDescent="0.25">
      <c r="A24">
        <v>2</v>
      </c>
      <c r="B24">
        <v>17</v>
      </c>
      <c r="C24" s="10">
        <f t="shared" si="13"/>
        <v>107789.48</v>
      </c>
      <c r="D24" s="10">
        <f>'(Optional) Additional IN-OUT'!H31</f>
        <v>0</v>
      </c>
      <c r="E24" s="10">
        <f>ROUND(((C24+D24)*(1+Nocharge_monthly_return)),2)</f>
        <v>108231.88</v>
      </c>
      <c r="F24" s="10">
        <f t="shared" si="14"/>
        <v>104146.81000000001</v>
      </c>
      <c r="G24" s="10">
        <f t="shared" si="4"/>
        <v>0</v>
      </c>
      <c r="H24" s="10">
        <f>ROUND(((F24+G24)*(1+Withcharge_monthly_return)),2)</f>
        <v>104574.26</v>
      </c>
      <c r="I24" s="10">
        <f t="shared" si="1"/>
        <v>160.66999999999999</v>
      </c>
      <c r="J24" t="b">
        <f t="shared" si="17"/>
        <v>0</v>
      </c>
      <c r="K24" s="10">
        <f t="shared" si="3"/>
        <v>0</v>
      </c>
      <c r="L24" s="24">
        <f t="shared" si="5"/>
        <v>160.66999999999999</v>
      </c>
      <c r="M24" s="24">
        <f t="shared" si="6"/>
        <v>104413.59</v>
      </c>
      <c r="N24" s="24">
        <f t="shared" si="7"/>
        <v>3818.2900000000081</v>
      </c>
      <c r="O24" s="24">
        <f t="shared" si="15"/>
        <v>3658</v>
      </c>
      <c r="P24" s="24">
        <f t="shared" si="16"/>
        <v>101000</v>
      </c>
      <c r="Q24" s="7">
        <f t="shared" si="8"/>
        <v>7.1602772277227666E-2</v>
      </c>
      <c r="R24" s="7">
        <f t="shared" si="9"/>
        <v>3.3797920792079106E-2</v>
      </c>
      <c r="S24" s="5">
        <f t="shared" si="10"/>
        <v>5.0026717149959953E-2</v>
      </c>
      <c r="T24" s="5">
        <f t="shared" si="11"/>
        <v>2.3740474077387171E-2</v>
      </c>
      <c r="U24" s="5">
        <f t="shared" si="12"/>
        <v>2.6286243072572782E-2</v>
      </c>
    </row>
    <row r="25" spans="1:21" x14ac:dyDescent="0.25">
      <c r="A25">
        <v>2</v>
      </c>
      <c r="B25">
        <v>18</v>
      </c>
      <c r="C25" s="10">
        <f t="shared" si="13"/>
        <v>108231.88</v>
      </c>
      <c r="D25" s="10">
        <f>'(Optional) Additional IN-OUT'!H32</f>
        <v>0</v>
      </c>
      <c r="E25" s="10">
        <f>ROUND(((C25+D25)*(1+Nocharge_monthly_return)),2)</f>
        <v>108676.1</v>
      </c>
      <c r="F25" s="10">
        <f t="shared" si="14"/>
        <v>104413.59</v>
      </c>
      <c r="G25" s="10">
        <f t="shared" si="4"/>
        <v>0</v>
      </c>
      <c r="H25" s="10">
        <f>ROUND(((F25+G25)*(1+Withcharge_monthly_return)),2)</f>
        <v>104842.14</v>
      </c>
      <c r="I25" s="10">
        <f t="shared" si="1"/>
        <v>161.08000000000001</v>
      </c>
      <c r="J25" t="b">
        <f t="shared" si="17"/>
        <v>0</v>
      </c>
      <c r="K25" s="10">
        <f t="shared" si="3"/>
        <v>0</v>
      </c>
      <c r="L25" s="24">
        <f t="shared" si="5"/>
        <v>161.08000000000001</v>
      </c>
      <c r="M25" s="24">
        <f t="shared" si="6"/>
        <v>104681.06</v>
      </c>
      <c r="N25" s="24">
        <f t="shared" si="7"/>
        <v>3995.0400000000081</v>
      </c>
      <c r="O25" s="24">
        <f t="shared" si="15"/>
        <v>3819.08</v>
      </c>
      <c r="P25" s="24">
        <f t="shared" si="16"/>
        <v>101000</v>
      </c>
      <c r="Q25" s="7">
        <f t="shared" si="8"/>
        <v>7.6000990099009957E-2</v>
      </c>
      <c r="R25" s="7">
        <f t="shared" si="9"/>
        <v>3.6446138613861256E-2</v>
      </c>
      <c r="S25" s="5">
        <f t="shared" si="10"/>
        <v>5.0046295976569781E-2</v>
      </c>
      <c r="T25" s="5">
        <f t="shared" si="11"/>
        <v>2.4152175618680206E-2</v>
      </c>
      <c r="U25" s="5">
        <f t="shared" si="12"/>
        <v>2.5894120357889575E-2</v>
      </c>
    </row>
    <row r="26" spans="1:21" x14ac:dyDescent="0.25">
      <c r="A26">
        <v>2</v>
      </c>
      <c r="B26">
        <v>19</v>
      </c>
      <c r="C26" s="10">
        <f t="shared" si="13"/>
        <v>108676.1</v>
      </c>
      <c r="D26" s="10">
        <f>'(Optional) Additional IN-OUT'!H33</f>
        <v>0</v>
      </c>
      <c r="E26" s="10">
        <f>ROUND(((C26+D26)*(1+Nocharge_monthly_return)),2)</f>
        <v>109122.14</v>
      </c>
      <c r="F26" s="10">
        <f t="shared" si="14"/>
        <v>104681.06</v>
      </c>
      <c r="G26" s="10">
        <f t="shared" si="4"/>
        <v>0</v>
      </c>
      <c r="H26" s="10">
        <f>ROUND(((F26+G26)*(1+Withcharge_monthly_return)),2)</f>
        <v>105110.7</v>
      </c>
      <c r="I26" s="10">
        <f t="shared" si="1"/>
        <v>161.49</v>
      </c>
      <c r="J26" t="b">
        <f t="shared" si="17"/>
        <v>0</v>
      </c>
      <c r="K26" s="10">
        <f t="shared" si="3"/>
        <v>0</v>
      </c>
      <c r="L26" s="24">
        <f t="shared" si="5"/>
        <v>161.49</v>
      </c>
      <c r="M26" s="24">
        <f t="shared" si="6"/>
        <v>104949.20999999999</v>
      </c>
      <c r="N26" s="24">
        <f t="shared" si="7"/>
        <v>4172.9300000000076</v>
      </c>
      <c r="O26" s="24">
        <f t="shared" si="15"/>
        <v>3980.5699999999997</v>
      </c>
      <c r="P26" s="24">
        <f t="shared" si="16"/>
        <v>101000</v>
      </c>
      <c r="Q26" s="7">
        <f t="shared" si="8"/>
        <v>8.0417227722772378E-2</v>
      </c>
      <c r="R26" s="7">
        <f t="shared" si="9"/>
        <v>3.9101089108910747E-2</v>
      </c>
      <c r="S26" s="5">
        <f t="shared" si="10"/>
        <v>5.0063794564291823E-2</v>
      </c>
      <c r="T26" s="5">
        <f t="shared" si="11"/>
        <v>2.4520648671233936E-2</v>
      </c>
      <c r="U26" s="5">
        <f t="shared" si="12"/>
        <v>2.5543145893057888E-2</v>
      </c>
    </row>
    <row r="27" spans="1:21" x14ac:dyDescent="0.25">
      <c r="A27">
        <v>2</v>
      </c>
      <c r="B27">
        <v>20</v>
      </c>
      <c r="C27" s="10">
        <f t="shared" si="13"/>
        <v>109122.14</v>
      </c>
      <c r="D27" s="10">
        <f>'(Optional) Additional IN-OUT'!H34</f>
        <v>0</v>
      </c>
      <c r="E27" s="10">
        <f>ROUND(((C27+D27)*(1+Nocharge_monthly_return)),2)</f>
        <v>109570.01</v>
      </c>
      <c r="F27" s="10">
        <f t="shared" si="14"/>
        <v>104949.20999999999</v>
      </c>
      <c r="G27" s="10">
        <f t="shared" si="4"/>
        <v>0</v>
      </c>
      <c r="H27" s="10">
        <f>ROUND(((F27+G27)*(1+Withcharge_monthly_return)),2)</f>
        <v>105379.96</v>
      </c>
      <c r="I27" s="10">
        <f t="shared" si="1"/>
        <v>161.9</v>
      </c>
      <c r="J27" t="b">
        <f t="shared" si="17"/>
        <v>0</v>
      </c>
      <c r="K27" s="10">
        <f t="shared" si="3"/>
        <v>0</v>
      </c>
      <c r="L27" s="24">
        <f t="shared" si="5"/>
        <v>161.9</v>
      </c>
      <c r="M27" s="24">
        <f t="shared" si="6"/>
        <v>105218.06000000001</v>
      </c>
      <c r="N27" s="24">
        <f t="shared" si="7"/>
        <v>4351.9499999999825</v>
      </c>
      <c r="O27" s="24">
        <f t="shared" si="15"/>
        <v>4142.4699999999993</v>
      </c>
      <c r="P27" s="24">
        <f t="shared" si="16"/>
        <v>101000</v>
      </c>
      <c r="Q27" s="7">
        <f t="shared" si="8"/>
        <v>8.4851584158415871E-2</v>
      </c>
      <c r="R27" s="7">
        <f t="shared" si="9"/>
        <v>4.1762970297029911E-2</v>
      </c>
      <c r="S27" s="5">
        <f t="shared" si="10"/>
        <v>5.0079539604990349E-2</v>
      </c>
      <c r="T27" s="5">
        <f t="shared" si="11"/>
        <v>2.4852464379301612E-2</v>
      </c>
      <c r="U27" s="5">
        <f t="shared" si="12"/>
        <v>2.5227075225688737E-2</v>
      </c>
    </row>
    <row r="28" spans="1:21" x14ac:dyDescent="0.25">
      <c r="A28">
        <v>2</v>
      </c>
      <c r="B28">
        <v>21</v>
      </c>
      <c r="C28" s="10">
        <f t="shared" si="13"/>
        <v>109570.01</v>
      </c>
      <c r="D28" s="10">
        <f>'(Optional) Additional IN-OUT'!H35</f>
        <v>0</v>
      </c>
      <c r="E28" s="10">
        <f>ROUND(((C28+D28)*(1+Nocharge_monthly_return)),2)</f>
        <v>110019.72</v>
      </c>
      <c r="F28" s="10">
        <f t="shared" si="14"/>
        <v>105218.06000000001</v>
      </c>
      <c r="G28" s="10">
        <f t="shared" si="4"/>
        <v>0</v>
      </c>
      <c r="H28" s="10">
        <f>ROUND(((F28+G28)*(1+Withcharge_monthly_return)),2)</f>
        <v>105649.91</v>
      </c>
      <c r="I28" s="10">
        <f t="shared" si="1"/>
        <v>162.32</v>
      </c>
      <c r="J28" t="b">
        <f t="shared" si="17"/>
        <v>0</v>
      </c>
      <c r="K28" s="10">
        <f t="shared" si="3"/>
        <v>0</v>
      </c>
      <c r="L28" s="24">
        <f t="shared" si="5"/>
        <v>162.32</v>
      </c>
      <c r="M28" s="24">
        <f t="shared" si="6"/>
        <v>105487.59</v>
      </c>
      <c r="N28" s="24">
        <f t="shared" si="7"/>
        <v>4532.1300000000047</v>
      </c>
      <c r="O28" s="24">
        <f t="shared" si="15"/>
        <v>4304.7899999999991</v>
      </c>
      <c r="P28" s="24">
        <f t="shared" si="16"/>
        <v>101000</v>
      </c>
      <c r="Q28" s="7">
        <f t="shared" si="8"/>
        <v>8.9304158415841606E-2</v>
      </c>
      <c r="R28" s="7">
        <f t="shared" si="9"/>
        <v>4.4431584158415749E-2</v>
      </c>
      <c r="S28" s="5">
        <f t="shared" si="10"/>
        <v>5.0093795177767943E-2</v>
      </c>
      <c r="T28" s="5">
        <f t="shared" si="11"/>
        <v>2.5152722782690342E-2</v>
      </c>
      <c r="U28" s="5">
        <f t="shared" si="12"/>
        <v>2.4941072395077601E-2</v>
      </c>
    </row>
    <row r="29" spans="1:21" x14ac:dyDescent="0.25">
      <c r="A29">
        <v>2</v>
      </c>
      <c r="B29">
        <v>22</v>
      </c>
      <c r="C29" s="10">
        <f t="shared" si="13"/>
        <v>110019.72</v>
      </c>
      <c r="D29" s="10">
        <f>'(Optional) Additional IN-OUT'!H36</f>
        <v>0</v>
      </c>
      <c r="E29" s="10">
        <f>ROUND(((C29+D29)*(1+Nocharge_monthly_return)),2)</f>
        <v>110471.28</v>
      </c>
      <c r="F29" s="10">
        <f t="shared" si="14"/>
        <v>105487.59</v>
      </c>
      <c r="G29" s="10">
        <f t="shared" si="4"/>
        <v>0</v>
      </c>
      <c r="H29" s="10">
        <f>ROUND(((F29+G29)*(1+Withcharge_monthly_return)),2)</f>
        <v>105920.54</v>
      </c>
      <c r="I29" s="10">
        <f t="shared" si="1"/>
        <v>162.72999999999999</v>
      </c>
      <c r="J29" t="b">
        <f t="shared" si="17"/>
        <v>0</v>
      </c>
      <c r="K29" s="10">
        <f t="shared" si="3"/>
        <v>0</v>
      </c>
      <c r="L29" s="24">
        <f t="shared" si="5"/>
        <v>162.72999999999999</v>
      </c>
      <c r="M29" s="24">
        <f t="shared" si="6"/>
        <v>105757.81</v>
      </c>
      <c r="N29" s="24">
        <f t="shared" si="7"/>
        <v>4713.4700000000012</v>
      </c>
      <c r="O29" s="24">
        <f t="shared" si="15"/>
        <v>4467.5199999999986</v>
      </c>
      <c r="P29" s="24">
        <f t="shared" si="16"/>
        <v>101000</v>
      </c>
      <c r="Q29" s="7">
        <f t="shared" si="8"/>
        <v>9.3775049504950525E-2</v>
      </c>
      <c r="R29" s="7">
        <f t="shared" si="9"/>
        <v>4.7107029702970316E-2</v>
      </c>
      <c r="S29" s="5">
        <f t="shared" si="10"/>
        <v>5.0106776982005385E-2</v>
      </c>
      <c r="T29" s="5">
        <f t="shared" si="11"/>
        <v>2.5425758993665278E-2</v>
      </c>
      <c r="U29" s="5">
        <f t="shared" si="12"/>
        <v>2.4681017988340107E-2</v>
      </c>
    </row>
    <row r="30" spans="1:21" x14ac:dyDescent="0.25">
      <c r="A30">
        <v>2</v>
      </c>
      <c r="B30">
        <v>23</v>
      </c>
      <c r="C30" s="10">
        <f t="shared" si="13"/>
        <v>110471.28</v>
      </c>
      <c r="D30" s="10">
        <f>'(Optional) Additional IN-OUT'!H37</f>
        <v>0</v>
      </c>
      <c r="E30" s="10">
        <f>ROUND(((C30+D30)*(1+Nocharge_monthly_return)),2)</f>
        <v>110924.69</v>
      </c>
      <c r="F30" s="10">
        <f t="shared" si="14"/>
        <v>105757.81</v>
      </c>
      <c r="G30" s="10">
        <f t="shared" si="4"/>
        <v>0</v>
      </c>
      <c r="H30" s="10">
        <f>ROUND(((F30+G30)*(1+Withcharge_monthly_return)),2)</f>
        <v>106191.87</v>
      </c>
      <c r="I30" s="10">
        <f t="shared" si="1"/>
        <v>163.15</v>
      </c>
      <c r="J30" t="b">
        <f t="shared" si="17"/>
        <v>0</v>
      </c>
      <c r="K30" s="10">
        <f t="shared" si="3"/>
        <v>0</v>
      </c>
      <c r="L30" s="24">
        <f t="shared" si="5"/>
        <v>163.15</v>
      </c>
      <c r="M30" s="24">
        <f t="shared" si="6"/>
        <v>106028.72</v>
      </c>
      <c r="N30" s="24">
        <f t="shared" si="7"/>
        <v>4895.9700000000012</v>
      </c>
      <c r="O30" s="24">
        <f t="shared" si="15"/>
        <v>4630.6699999999983</v>
      </c>
      <c r="P30" s="24">
        <f t="shared" si="16"/>
        <v>101000</v>
      </c>
      <c r="Q30" s="7">
        <f t="shared" si="8"/>
        <v>9.8264257425742629E-2</v>
      </c>
      <c r="R30" s="7">
        <f t="shared" si="9"/>
        <v>4.9789306930693167E-2</v>
      </c>
      <c r="S30" s="5">
        <f t="shared" si="10"/>
        <v>5.0118613465095642E-2</v>
      </c>
      <c r="T30" s="5">
        <f t="shared" si="11"/>
        <v>2.5675105314602958E-2</v>
      </c>
      <c r="U30" s="5">
        <f t="shared" si="12"/>
        <v>2.4443508150492683E-2</v>
      </c>
    </row>
    <row r="31" spans="1:21" x14ac:dyDescent="0.25">
      <c r="A31">
        <v>2</v>
      </c>
      <c r="B31">
        <v>24</v>
      </c>
      <c r="C31" s="10">
        <f t="shared" si="13"/>
        <v>110924.69</v>
      </c>
      <c r="D31" s="10">
        <f>'(Optional) Additional IN-OUT'!H38</f>
        <v>0</v>
      </c>
      <c r="E31" s="10">
        <f>ROUND(((C31+D31)*(1+Nocharge_monthly_return)),2)</f>
        <v>111379.96</v>
      </c>
      <c r="F31" s="10">
        <f t="shared" si="14"/>
        <v>106028.72</v>
      </c>
      <c r="G31" s="10">
        <f t="shared" si="4"/>
        <v>0</v>
      </c>
      <c r="H31" s="10">
        <f>ROUND(((F31+G31)*(1+Withcharge_monthly_return)),2)</f>
        <v>106463.9</v>
      </c>
      <c r="I31" s="10">
        <f t="shared" si="1"/>
        <v>163.57</v>
      </c>
      <c r="J31" t="b">
        <f t="shared" si="17"/>
        <v>0</v>
      </c>
      <c r="K31" s="10">
        <f t="shared" si="3"/>
        <v>0</v>
      </c>
      <c r="L31" s="24">
        <f t="shared" si="5"/>
        <v>163.57</v>
      </c>
      <c r="M31" s="24">
        <f t="shared" si="6"/>
        <v>106300.32999999999</v>
      </c>
      <c r="N31" s="24">
        <f t="shared" si="7"/>
        <v>5079.6300000000192</v>
      </c>
      <c r="O31" s="24">
        <f t="shared" si="15"/>
        <v>4794.239999999998</v>
      </c>
      <c r="P31" s="24">
        <f t="shared" si="16"/>
        <v>101000</v>
      </c>
      <c r="Q31" s="7">
        <f t="shared" si="8"/>
        <v>0.10277188118811886</v>
      </c>
      <c r="R31" s="7">
        <f t="shared" si="9"/>
        <v>5.2478514851485025E-2</v>
      </c>
      <c r="S31" s="5">
        <f t="shared" si="10"/>
        <v>5.0129459251788418E-2</v>
      </c>
      <c r="T31" s="5">
        <f t="shared" si="11"/>
        <v>2.5903755160046758E-2</v>
      </c>
      <c r="U31" s="5">
        <f t="shared" si="12"/>
        <v>2.422570409174166E-2</v>
      </c>
    </row>
    <row r="32" spans="1:21" x14ac:dyDescent="0.25">
      <c r="A32">
        <v>3</v>
      </c>
      <c r="B32">
        <v>25</v>
      </c>
      <c r="C32" s="10">
        <f t="shared" si="13"/>
        <v>111379.96</v>
      </c>
      <c r="D32" s="10">
        <f>'(Optional) Additional IN-OUT'!H39</f>
        <v>1000</v>
      </c>
      <c r="E32" s="10">
        <f>ROUND(((C32+D32)*(1+Nocharge_monthly_return)),2)</f>
        <v>112841.2</v>
      </c>
      <c r="F32" s="10">
        <f t="shared" si="14"/>
        <v>106300.32999999999</v>
      </c>
      <c r="G32" s="10">
        <f t="shared" si="4"/>
        <v>1000</v>
      </c>
      <c r="H32" s="10">
        <f>ROUND(((F32+G32)*(1+Withcharge_monthly_return)),2)</f>
        <v>107740.72</v>
      </c>
      <c r="I32" s="10">
        <f t="shared" si="1"/>
        <v>165.53</v>
      </c>
      <c r="J32" t="b">
        <f t="shared" si="17"/>
        <v>1</v>
      </c>
      <c r="K32" s="10">
        <f t="shared" si="3"/>
        <v>0</v>
      </c>
      <c r="L32" s="24">
        <f t="shared" si="5"/>
        <v>165.53</v>
      </c>
      <c r="M32" s="24">
        <f t="shared" si="6"/>
        <v>107575.19</v>
      </c>
      <c r="N32" s="24">
        <f t="shared" si="7"/>
        <v>5266.0099999999948</v>
      </c>
      <c r="O32" s="24">
        <f t="shared" si="15"/>
        <v>4959.7699999999977</v>
      </c>
      <c r="P32" s="24">
        <f t="shared" si="16"/>
        <v>102000</v>
      </c>
      <c r="Q32" s="7">
        <f t="shared" si="8"/>
        <v>0.10628627450980388</v>
      </c>
      <c r="R32" s="7">
        <f t="shared" si="9"/>
        <v>5.4658725490196014E-2</v>
      </c>
      <c r="S32" s="5">
        <f t="shared" si="10"/>
        <v>4.9678765260502127E-2</v>
      </c>
      <c r="T32" s="5">
        <f t="shared" si="11"/>
        <v>2.5873321899175173E-2</v>
      </c>
      <c r="U32" s="5">
        <f t="shared" si="12"/>
        <v>2.3805443361326954E-2</v>
      </c>
    </row>
    <row r="33" spans="1:21" x14ac:dyDescent="0.25">
      <c r="A33">
        <v>3</v>
      </c>
      <c r="B33">
        <v>26</v>
      </c>
      <c r="C33" s="10">
        <f t="shared" si="13"/>
        <v>112841.2</v>
      </c>
      <c r="D33" s="10">
        <f>'(Optional) Additional IN-OUT'!H40</f>
        <v>0</v>
      </c>
      <c r="E33" s="10">
        <f>ROUND(((C33+D33)*(1+Nocharge_monthly_return)),2)</f>
        <v>113304.34</v>
      </c>
      <c r="F33" s="10">
        <f t="shared" si="14"/>
        <v>107575.19</v>
      </c>
      <c r="G33" s="10">
        <f t="shared" si="4"/>
        <v>0</v>
      </c>
      <c r="H33" s="10">
        <f>ROUND(((F33+G33)*(1+Withcharge_monthly_return)),2)</f>
        <v>108016.71</v>
      </c>
      <c r="I33" s="10">
        <f t="shared" si="1"/>
        <v>165.95</v>
      </c>
      <c r="J33" t="b">
        <f t="shared" si="17"/>
        <v>0</v>
      </c>
      <c r="K33" s="10">
        <f t="shared" si="3"/>
        <v>0</v>
      </c>
      <c r="L33" s="24">
        <f t="shared" si="5"/>
        <v>165.95</v>
      </c>
      <c r="M33" s="24">
        <f t="shared" si="6"/>
        <v>107850.76000000001</v>
      </c>
      <c r="N33" s="24">
        <f t="shared" si="7"/>
        <v>5453.5799999999872</v>
      </c>
      <c r="O33" s="24">
        <f t="shared" si="15"/>
        <v>5125.7199999999975</v>
      </c>
      <c r="P33" s="24">
        <f t="shared" si="16"/>
        <v>102000</v>
      </c>
      <c r="Q33" s="7">
        <f t="shared" si="8"/>
        <v>0.1108268627450979</v>
      </c>
      <c r="R33" s="7">
        <f t="shared" si="9"/>
        <v>5.7360392156862838E-2</v>
      </c>
      <c r="S33" s="5">
        <f t="shared" si="10"/>
        <v>4.9705703812775483E-2</v>
      </c>
      <c r="T33" s="5">
        <f t="shared" si="11"/>
        <v>2.6076789531941893E-2</v>
      </c>
      <c r="U33" s="5">
        <f t="shared" si="12"/>
        <v>2.362891428083359E-2</v>
      </c>
    </row>
    <row r="34" spans="1:21" x14ac:dyDescent="0.25">
      <c r="A34">
        <v>3</v>
      </c>
      <c r="B34">
        <v>27</v>
      </c>
      <c r="C34" s="10">
        <f t="shared" si="13"/>
        <v>113304.34</v>
      </c>
      <c r="D34" s="10">
        <f>'(Optional) Additional IN-OUT'!H41</f>
        <v>0</v>
      </c>
      <c r="E34" s="10">
        <f>ROUND(((C34+D34)*(1+Nocharge_monthly_return)),2)</f>
        <v>113769.38</v>
      </c>
      <c r="F34" s="10">
        <f t="shared" si="14"/>
        <v>107850.76000000001</v>
      </c>
      <c r="G34" s="10">
        <f t="shared" si="4"/>
        <v>0</v>
      </c>
      <c r="H34" s="10">
        <f>ROUND(((F34+G34)*(1+Withcharge_monthly_return)),2)</f>
        <v>108293.41</v>
      </c>
      <c r="I34" s="10">
        <f t="shared" si="1"/>
        <v>166.38</v>
      </c>
      <c r="J34" t="b">
        <f t="shared" si="17"/>
        <v>0</v>
      </c>
      <c r="K34" s="10">
        <f t="shared" si="3"/>
        <v>0</v>
      </c>
      <c r="L34" s="24">
        <f t="shared" si="5"/>
        <v>166.38</v>
      </c>
      <c r="M34" s="24">
        <f t="shared" si="6"/>
        <v>108127.03</v>
      </c>
      <c r="N34" s="24">
        <f t="shared" si="7"/>
        <v>5642.3500000000058</v>
      </c>
      <c r="O34" s="24">
        <f t="shared" si="15"/>
        <v>5292.0999999999976</v>
      </c>
      <c r="P34" s="24">
        <f t="shared" si="16"/>
        <v>102000</v>
      </c>
      <c r="Q34" s="7">
        <f t="shared" si="8"/>
        <v>0.1153860784313725</v>
      </c>
      <c r="R34" s="7">
        <f t="shared" si="9"/>
        <v>6.006892156862742E-2</v>
      </c>
      <c r="S34" s="5">
        <f t="shared" si="10"/>
        <v>4.973064388549004E-2</v>
      </c>
      <c r="T34" s="5">
        <f t="shared" si="11"/>
        <v>2.626519652279239E-2</v>
      </c>
      <c r="U34" s="5">
        <f t="shared" si="12"/>
        <v>2.346544736269765E-2</v>
      </c>
    </row>
    <row r="35" spans="1:21" x14ac:dyDescent="0.25">
      <c r="A35">
        <v>3</v>
      </c>
      <c r="B35">
        <v>28</v>
      </c>
      <c r="C35" s="10">
        <f t="shared" si="13"/>
        <v>113769.38</v>
      </c>
      <c r="D35" s="10">
        <f>'(Optional) Additional IN-OUT'!H42</f>
        <v>0</v>
      </c>
      <c r="E35" s="10">
        <f>ROUND(((C35+D35)*(1+Nocharge_monthly_return)),2)</f>
        <v>114236.33</v>
      </c>
      <c r="F35" s="10">
        <f t="shared" si="14"/>
        <v>108127.03</v>
      </c>
      <c r="G35" s="10">
        <f t="shared" si="4"/>
        <v>0</v>
      </c>
      <c r="H35" s="10">
        <f>ROUND(((F35+G35)*(1+Withcharge_monthly_return)),2)</f>
        <v>108570.82</v>
      </c>
      <c r="I35" s="10">
        <f t="shared" si="1"/>
        <v>166.81</v>
      </c>
      <c r="J35" t="b">
        <f t="shared" si="17"/>
        <v>0</v>
      </c>
      <c r="K35" s="10">
        <f t="shared" si="3"/>
        <v>0</v>
      </c>
      <c r="L35" s="24">
        <f t="shared" si="5"/>
        <v>166.81</v>
      </c>
      <c r="M35" s="24">
        <f t="shared" si="6"/>
        <v>108404.01000000001</v>
      </c>
      <c r="N35" s="24">
        <f t="shared" si="7"/>
        <v>5832.3199999999924</v>
      </c>
      <c r="O35" s="24">
        <f t="shared" si="15"/>
        <v>5458.909999999998</v>
      </c>
      <c r="P35" s="24">
        <f t="shared" si="16"/>
        <v>102000</v>
      </c>
      <c r="Q35" s="7">
        <f t="shared" si="8"/>
        <v>0.11996401960784309</v>
      </c>
      <c r="R35" s="7">
        <f t="shared" si="9"/>
        <v>6.2784411764706061E-2</v>
      </c>
      <c r="S35" s="5">
        <f t="shared" si="10"/>
        <v>4.9753808237071311E-2</v>
      </c>
      <c r="T35" s="5">
        <f t="shared" si="11"/>
        <v>2.6440186214130135E-2</v>
      </c>
      <c r="U35" s="5">
        <f t="shared" si="12"/>
        <v>2.3313622022941176E-2</v>
      </c>
    </row>
    <row r="36" spans="1:21" x14ac:dyDescent="0.25">
      <c r="A36">
        <v>3</v>
      </c>
      <c r="B36">
        <v>29</v>
      </c>
      <c r="C36" s="10">
        <f t="shared" si="13"/>
        <v>114236.33</v>
      </c>
      <c r="D36" s="10">
        <f>'(Optional) Additional IN-OUT'!H43</f>
        <v>0</v>
      </c>
      <c r="E36" s="10">
        <f>ROUND(((C36+D36)*(1+Nocharge_monthly_return)),2)</f>
        <v>114705.19</v>
      </c>
      <c r="F36" s="10">
        <f t="shared" si="14"/>
        <v>108404.01000000001</v>
      </c>
      <c r="G36" s="10">
        <f t="shared" si="4"/>
        <v>0</v>
      </c>
      <c r="H36" s="10">
        <f>ROUND(((F36+G36)*(1+Withcharge_monthly_return)),2)</f>
        <v>108848.93</v>
      </c>
      <c r="I36" s="10">
        <f t="shared" si="1"/>
        <v>167.23</v>
      </c>
      <c r="J36" t="b">
        <f t="shared" si="17"/>
        <v>0</v>
      </c>
      <c r="K36" s="10">
        <f t="shared" si="3"/>
        <v>0</v>
      </c>
      <c r="L36" s="24">
        <f t="shared" si="5"/>
        <v>167.23</v>
      </c>
      <c r="M36" s="24">
        <f t="shared" si="6"/>
        <v>108681.7</v>
      </c>
      <c r="N36" s="24">
        <f t="shared" si="7"/>
        <v>6023.4900000000052</v>
      </c>
      <c r="O36" s="24">
        <f t="shared" si="15"/>
        <v>5626.1399999999976</v>
      </c>
      <c r="P36" s="24">
        <f t="shared" si="16"/>
        <v>102000</v>
      </c>
      <c r="Q36" s="7">
        <f t="shared" si="8"/>
        <v>0.12456068627450989</v>
      </c>
      <c r="R36" s="7">
        <f t="shared" si="9"/>
        <v>6.5506862745098093E-2</v>
      </c>
      <c r="S36" s="5">
        <f t="shared" si="10"/>
        <v>4.9775350781725215E-2</v>
      </c>
      <c r="T36" s="5">
        <f t="shared" si="11"/>
        <v>2.6603136362321367E-2</v>
      </c>
      <c r="U36" s="5">
        <f t="shared" si="12"/>
        <v>2.3172214419403848E-2</v>
      </c>
    </row>
    <row r="37" spans="1:21" x14ac:dyDescent="0.25">
      <c r="A37">
        <v>3</v>
      </c>
      <c r="B37">
        <v>30</v>
      </c>
      <c r="C37" s="10">
        <f t="shared" si="13"/>
        <v>114705.19</v>
      </c>
      <c r="D37" s="10">
        <f>'(Optional) Additional IN-OUT'!H44</f>
        <v>0</v>
      </c>
      <c r="E37" s="10">
        <f>ROUND(((C37+D37)*(1+Nocharge_monthly_return)),2)</f>
        <v>115175.98</v>
      </c>
      <c r="F37" s="10">
        <f t="shared" si="14"/>
        <v>108681.7</v>
      </c>
      <c r="G37" s="10">
        <f t="shared" si="4"/>
        <v>0</v>
      </c>
      <c r="H37" s="10">
        <f>ROUND(((F37+G37)*(1+Withcharge_monthly_return)),2)</f>
        <v>109127.76</v>
      </c>
      <c r="I37" s="10">
        <f t="shared" si="1"/>
        <v>167.66</v>
      </c>
      <c r="J37" t="b">
        <f t="shared" si="17"/>
        <v>0</v>
      </c>
      <c r="K37" s="10">
        <f t="shared" si="3"/>
        <v>0</v>
      </c>
      <c r="L37" s="24">
        <f t="shared" si="5"/>
        <v>167.66</v>
      </c>
      <c r="M37" s="24">
        <f t="shared" si="6"/>
        <v>108960.09999999999</v>
      </c>
      <c r="N37" s="24">
        <f t="shared" si="7"/>
        <v>6215.8800000000047</v>
      </c>
      <c r="O37" s="24">
        <f t="shared" si="15"/>
        <v>5793.7999999999975</v>
      </c>
      <c r="P37" s="24">
        <f t="shared" si="16"/>
        <v>102000</v>
      </c>
      <c r="Q37" s="7">
        <f t="shared" si="8"/>
        <v>0.12917627450980396</v>
      </c>
      <c r="R37" s="7">
        <f t="shared" si="9"/>
        <v>6.823627450980374E-2</v>
      </c>
      <c r="S37" s="5">
        <f t="shared" si="10"/>
        <v>4.97954781861785E-2</v>
      </c>
      <c r="T37" s="5">
        <f t="shared" si="11"/>
        <v>2.6755241468702326E-2</v>
      </c>
      <c r="U37" s="5">
        <f t="shared" si="12"/>
        <v>2.3040236717476174E-2</v>
      </c>
    </row>
    <row r="38" spans="1:21" x14ac:dyDescent="0.25">
      <c r="A38">
        <v>3</v>
      </c>
      <c r="B38">
        <v>31</v>
      </c>
      <c r="C38" s="10">
        <f t="shared" si="13"/>
        <v>115175.98</v>
      </c>
      <c r="D38" s="10">
        <f>'(Optional) Additional IN-OUT'!H45</f>
        <v>0</v>
      </c>
      <c r="E38" s="10">
        <f>ROUND(((C38+D38)*(1+Nocharge_monthly_return)),2)</f>
        <v>115648.7</v>
      </c>
      <c r="F38" s="10">
        <f t="shared" si="14"/>
        <v>108960.09999999999</v>
      </c>
      <c r="G38" s="10">
        <f t="shared" si="4"/>
        <v>0</v>
      </c>
      <c r="H38" s="10">
        <f>ROUND(((F38+G38)*(1+Withcharge_monthly_return)),2)</f>
        <v>109407.31</v>
      </c>
      <c r="I38" s="10">
        <f t="shared" si="1"/>
        <v>168.09</v>
      </c>
      <c r="J38" t="b">
        <f t="shared" si="17"/>
        <v>0</v>
      </c>
      <c r="K38" s="10">
        <f t="shared" si="3"/>
        <v>0</v>
      </c>
      <c r="L38" s="24">
        <f t="shared" si="5"/>
        <v>168.09</v>
      </c>
      <c r="M38" s="24">
        <f t="shared" si="6"/>
        <v>109239.22</v>
      </c>
      <c r="N38" s="24">
        <f t="shared" si="7"/>
        <v>6409.4799999999959</v>
      </c>
      <c r="O38" s="24">
        <f t="shared" si="15"/>
        <v>5961.8899999999976</v>
      </c>
      <c r="P38" s="24">
        <f t="shared" si="16"/>
        <v>102000</v>
      </c>
      <c r="Q38" s="7">
        <f t="shared" si="8"/>
        <v>0.13381078431372551</v>
      </c>
      <c r="R38" s="7">
        <f t="shared" si="9"/>
        <v>7.0972745098039303E-2</v>
      </c>
      <c r="S38" s="5">
        <f t="shared" si="10"/>
        <v>4.9814299365225509E-2</v>
      </c>
      <c r="T38" s="5">
        <f t="shared" si="11"/>
        <v>2.6897578664193837E-2</v>
      </c>
      <c r="U38" s="5">
        <f t="shared" si="12"/>
        <v>2.2916720701031672E-2</v>
      </c>
    </row>
    <row r="39" spans="1:21" x14ac:dyDescent="0.25">
      <c r="A39">
        <v>3</v>
      </c>
      <c r="B39">
        <v>32</v>
      </c>
      <c r="C39" s="10">
        <f t="shared" si="13"/>
        <v>115648.7</v>
      </c>
      <c r="D39" s="10">
        <f>'(Optional) Additional IN-OUT'!H46</f>
        <v>0</v>
      </c>
      <c r="E39" s="10">
        <f>ROUND(((C39+D39)*(1+Nocharge_monthly_return)),2)</f>
        <v>116123.36</v>
      </c>
      <c r="F39" s="10">
        <f t="shared" si="14"/>
        <v>109239.22</v>
      </c>
      <c r="G39" s="10">
        <f t="shared" si="4"/>
        <v>0</v>
      </c>
      <c r="H39" s="10">
        <f>ROUND(((F39+G39)*(1+Withcharge_monthly_return)),2)</f>
        <v>109687.57</v>
      </c>
      <c r="I39" s="10">
        <f t="shared" si="1"/>
        <v>168.52</v>
      </c>
      <c r="J39" t="b">
        <f t="shared" si="17"/>
        <v>0</v>
      </c>
      <c r="K39" s="10">
        <f t="shared" si="3"/>
        <v>0</v>
      </c>
      <c r="L39" s="24">
        <f t="shared" si="5"/>
        <v>168.52</v>
      </c>
      <c r="M39" s="24">
        <f t="shared" si="6"/>
        <v>109519.05</v>
      </c>
      <c r="N39" s="24">
        <f t="shared" si="7"/>
        <v>6604.3099999999977</v>
      </c>
      <c r="O39" s="24">
        <f t="shared" si="15"/>
        <v>6130.409999999998</v>
      </c>
      <c r="P39" s="24">
        <f t="shared" si="16"/>
        <v>102000</v>
      </c>
      <c r="Q39" s="7">
        <f t="shared" si="8"/>
        <v>0.13846431372549017</v>
      </c>
      <c r="R39" s="7">
        <f t="shared" si="9"/>
        <v>7.3716176470588257E-2</v>
      </c>
      <c r="S39" s="5">
        <f t="shared" si="10"/>
        <v>4.9831943855996624E-2</v>
      </c>
      <c r="T39" s="5">
        <f t="shared" si="11"/>
        <v>2.7031020073935395E-2</v>
      </c>
      <c r="U39" s="5">
        <f t="shared" si="12"/>
        <v>2.2800923782061229E-2</v>
      </c>
    </row>
    <row r="40" spans="1:21" x14ac:dyDescent="0.25">
      <c r="A40">
        <v>3</v>
      </c>
      <c r="B40">
        <v>33</v>
      </c>
      <c r="C40" s="10">
        <f t="shared" si="13"/>
        <v>116123.36</v>
      </c>
      <c r="D40" s="10">
        <f>'(Optional) Additional IN-OUT'!H47</f>
        <v>0</v>
      </c>
      <c r="E40" s="10">
        <f>ROUND(((C40+D40)*(1+Nocharge_monthly_return)),2)</f>
        <v>116599.97</v>
      </c>
      <c r="F40" s="10">
        <f t="shared" si="14"/>
        <v>109519.05</v>
      </c>
      <c r="G40" s="10">
        <f t="shared" si="4"/>
        <v>0</v>
      </c>
      <c r="H40" s="10">
        <f>ROUND(((F40+G40)*(1+Withcharge_monthly_return)),2)</f>
        <v>109968.55</v>
      </c>
      <c r="I40" s="10">
        <f t="shared" si="1"/>
        <v>168.95</v>
      </c>
      <c r="J40" t="b">
        <f t="shared" si="17"/>
        <v>0</v>
      </c>
      <c r="K40" s="10">
        <f t="shared" si="3"/>
        <v>0</v>
      </c>
      <c r="L40" s="24">
        <f t="shared" si="5"/>
        <v>168.95</v>
      </c>
      <c r="M40" s="24">
        <f t="shared" si="6"/>
        <v>109799.6</v>
      </c>
      <c r="N40" s="24">
        <f t="shared" si="7"/>
        <v>6800.3699999999953</v>
      </c>
      <c r="O40" s="24">
        <f t="shared" si="15"/>
        <v>6299.3599999999979</v>
      </c>
      <c r="P40" s="24">
        <f t="shared" si="16"/>
        <v>102000</v>
      </c>
      <c r="Q40" s="7">
        <f t="shared" si="8"/>
        <v>0.14313696078431382</v>
      </c>
      <c r="R40" s="7">
        <f t="shared" si="9"/>
        <v>7.6466666666666683E-2</v>
      </c>
      <c r="S40" s="5">
        <f t="shared" si="10"/>
        <v>4.9848525279804115E-2</v>
      </c>
      <c r="T40" s="5">
        <f t="shared" si="11"/>
        <v>2.7156400739613597E-2</v>
      </c>
      <c r="U40" s="5">
        <f t="shared" si="12"/>
        <v>2.2692124540190518E-2</v>
      </c>
    </row>
    <row r="41" spans="1:21" x14ac:dyDescent="0.25">
      <c r="A41">
        <v>3</v>
      </c>
      <c r="B41">
        <v>34</v>
      </c>
      <c r="C41" s="10">
        <f t="shared" si="13"/>
        <v>116599.97</v>
      </c>
      <c r="D41" s="10">
        <f>'(Optional) Additional IN-OUT'!H48</f>
        <v>0</v>
      </c>
      <c r="E41" s="10">
        <f>ROUND(((C41+D41)*(1+Nocharge_monthly_return)),2)</f>
        <v>117078.53</v>
      </c>
      <c r="F41" s="10">
        <f t="shared" si="14"/>
        <v>109799.6</v>
      </c>
      <c r="G41" s="10">
        <f t="shared" si="4"/>
        <v>0</v>
      </c>
      <c r="H41" s="10">
        <f>ROUND(((F41+G41)*(1+Withcharge_monthly_return)),2)</f>
        <v>110250.25</v>
      </c>
      <c r="I41" s="10">
        <f t="shared" si="1"/>
        <v>169.39</v>
      </c>
      <c r="J41" t="b">
        <f t="shared" si="17"/>
        <v>0</v>
      </c>
      <c r="K41" s="10">
        <f t="shared" si="3"/>
        <v>0</v>
      </c>
      <c r="L41" s="24">
        <f t="shared" si="5"/>
        <v>169.39</v>
      </c>
      <c r="M41" s="24">
        <f t="shared" si="6"/>
        <v>110080.86</v>
      </c>
      <c r="N41" s="24">
        <f t="shared" si="7"/>
        <v>6997.6699999999983</v>
      </c>
      <c r="O41" s="24">
        <f t="shared" si="15"/>
        <v>6468.7499999999982</v>
      </c>
      <c r="P41" s="24">
        <f t="shared" si="16"/>
        <v>102000</v>
      </c>
      <c r="Q41" s="7">
        <f t="shared" si="8"/>
        <v>0.14782872549019599</v>
      </c>
      <c r="R41" s="7">
        <f t="shared" si="9"/>
        <v>7.9224117647058723E-2</v>
      </c>
      <c r="S41" s="5">
        <f t="shared" si="10"/>
        <v>4.9864112036020883E-2</v>
      </c>
      <c r="T41" s="5">
        <f t="shared" si="11"/>
        <v>2.7274391491108406E-2</v>
      </c>
      <c r="U41" s="5">
        <f t="shared" si="12"/>
        <v>2.2589720544912477E-2</v>
      </c>
    </row>
    <row r="42" spans="1:21" x14ac:dyDescent="0.25">
      <c r="A42">
        <v>3</v>
      </c>
      <c r="B42">
        <v>35</v>
      </c>
      <c r="C42" s="10">
        <f t="shared" si="13"/>
        <v>117078.53</v>
      </c>
      <c r="D42" s="10">
        <f>'(Optional) Additional IN-OUT'!H49</f>
        <v>0</v>
      </c>
      <c r="E42" s="10">
        <f>ROUND(((C42+D42)*(1+Nocharge_monthly_return)),2)</f>
        <v>117559.06</v>
      </c>
      <c r="F42" s="10">
        <f t="shared" si="14"/>
        <v>110080.86</v>
      </c>
      <c r="G42" s="10">
        <f t="shared" si="4"/>
        <v>0</v>
      </c>
      <c r="H42" s="10">
        <f>ROUND(((F42+G42)*(1+Withcharge_monthly_return)),2)</f>
        <v>110532.67</v>
      </c>
      <c r="I42" s="10">
        <f t="shared" si="1"/>
        <v>169.82</v>
      </c>
      <c r="J42" t="b">
        <f t="shared" si="17"/>
        <v>0</v>
      </c>
      <c r="K42" s="10">
        <f t="shared" si="3"/>
        <v>0</v>
      </c>
      <c r="L42" s="24">
        <f t="shared" si="5"/>
        <v>169.82</v>
      </c>
      <c r="M42" s="24">
        <f t="shared" si="6"/>
        <v>110362.84999999999</v>
      </c>
      <c r="N42" s="24">
        <f t="shared" si="7"/>
        <v>7196.2100000000064</v>
      </c>
      <c r="O42" s="24">
        <f t="shared" si="15"/>
        <v>6638.5699999999979</v>
      </c>
      <c r="P42" s="24">
        <f t="shared" si="16"/>
        <v>102000</v>
      </c>
      <c r="Q42" s="7">
        <f t="shared" si="8"/>
        <v>0.15253980392156863</v>
      </c>
      <c r="R42" s="7">
        <f t="shared" si="9"/>
        <v>8.198872549019609E-2</v>
      </c>
      <c r="S42" s="5">
        <f t="shared" si="10"/>
        <v>4.9878826248875997E-2</v>
      </c>
      <c r="T42" s="5">
        <f t="shared" si="11"/>
        <v>2.7385682748853592E-2</v>
      </c>
      <c r="U42" s="5">
        <f t="shared" si="12"/>
        <v>2.2493143500022406E-2</v>
      </c>
    </row>
    <row r="43" spans="1:21" x14ac:dyDescent="0.25">
      <c r="A43">
        <v>3</v>
      </c>
      <c r="B43">
        <v>36</v>
      </c>
      <c r="C43" s="10">
        <f t="shared" si="13"/>
        <v>117559.06</v>
      </c>
      <c r="D43" s="10">
        <f>'(Optional) Additional IN-OUT'!H50</f>
        <v>0</v>
      </c>
      <c r="E43" s="10">
        <f>ROUND(((C43+D43)*(1+Nocharge_monthly_return)),2)</f>
        <v>118041.56</v>
      </c>
      <c r="F43" s="10">
        <f t="shared" si="14"/>
        <v>110362.84999999999</v>
      </c>
      <c r="G43" s="10">
        <f t="shared" si="4"/>
        <v>0</v>
      </c>
      <c r="H43" s="10">
        <f>ROUND(((F43+G43)*(1+Withcharge_monthly_return)),2)</f>
        <v>110815.81</v>
      </c>
      <c r="I43" s="10">
        <f t="shared" si="1"/>
        <v>170.25</v>
      </c>
      <c r="J43" t="b">
        <f t="shared" si="17"/>
        <v>0</v>
      </c>
      <c r="K43" s="10">
        <f t="shared" si="3"/>
        <v>0</v>
      </c>
      <c r="L43" s="24">
        <f t="shared" si="5"/>
        <v>170.25</v>
      </c>
      <c r="M43" s="24">
        <f t="shared" si="6"/>
        <v>110645.56</v>
      </c>
      <c r="N43" s="24">
        <f t="shared" si="7"/>
        <v>7396</v>
      </c>
      <c r="O43" s="24">
        <f t="shared" si="15"/>
        <v>6808.8199999999979</v>
      </c>
      <c r="P43" s="24">
        <f t="shared" si="16"/>
        <v>102000</v>
      </c>
      <c r="Q43" s="7">
        <f t="shared" si="8"/>
        <v>0.15727019607843129</v>
      </c>
      <c r="R43" s="7">
        <f t="shared" si="9"/>
        <v>8.4760392156862707E-2</v>
      </c>
      <c r="S43" s="5">
        <f t="shared" si="10"/>
        <v>4.9892716500062106E-2</v>
      </c>
      <c r="T43" s="5">
        <f t="shared" si="11"/>
        <v>2.7490794914600828E-2</v>
      </c>
      <c r="U43" s="5">
        <f t="shared" si="12"/>
        <v>2.2401921585461278E-2</v>
      </c>
    </row>
    <row r="44" spans="1:21" x14ac:dyDescent="0.25">
      <c r="A44">
        <v>4</v>
      </c>
      <c r="B44">
        <v>37</v>
      </c>
      <c r="C44" s="10">
        <f t="shared" si="13"/>
        <v>118041.56</v>
      </c>
      <c r="D44" s="10">
        <f>'(Optional) Additional IN-OUT'!H51</f>
        <v>1000</v>
      </c>
      <c r="E44" s="10">
        <f>ROUND(((C44+D44)*(1+Nocharge_monthly_return)),2)</f>
        <v>119530.14</v>
      </c>
      <c r="F44" s="10">
        <f t="shared" si="14"/>
        <v>110645.56</v>
      </c>
      <c r="G44" s="10">
        <f t="shared" si="4"/>
        <v>1000</v>
      </c>
      <c r="H44" s="10">
        <f>ROUND(((F44+G44)*(1+Withcharge_monthly_return)),2)</f>
        <v>112103.79</v>
      </c>
      <c r="I44" s="10">
        <f t="shared" si="1"/>
        <v>172.23</v>
      </c>
      <c r="J44" t="b">
        <f t="shared" si="17"/>
        <v>1</v>
      </c>
      <c r="K44" s="10">
        <f t="shared" si="3"/>
        <v>0</v>
      </c>
      <c r="L44" s="24">
        <f t="shared" si="5"/>
        <v>172.23</v>
      </c>
      <c r="M44" s="24">
        <f t="shared" si="6"/>
        <v>111931.56</v>
      </c>
      <c r="N44" s="24">
        <f t="shared" si="7"/>
        <v>7598.5800000000017</v>
      </c>
      <c r="O44" s="24">
        <f t="shared" si="15"/>
        <v>6981.0499999999975</v>
      </c>
      <c r="P44" s="24">
        <f t="shared" si="16"/>
        <v>103000</v>
      </c>
      <c r="Q44" s="7">
        <f t="shared" si="8"/>
        <v>0.16048679611650485</v>
      </c>
      <c r="R44" s="7">
        <f t="shared" si="9"/>
        <v>8.6714174757281492E-2</v>
      </c>
      <c r="S44" s="5">
        <f t="shared" si="10"/>
        <v>4.9456375649712399E-2</v>
      </c>
      <c r="T44" s="5">
        <f t="shared" si="11"/>
        <v>2.7337356983192156E-2</v>
      </c>
      <c r="U44" s="5">
        <f t="shared" si="12"/>
        <v>2.2119018666520242E-2</v>
      </c>
    </row>
    <row r="45" spans="1:21" x14ac:dyDescent="0.25">
      <c r="A45">
        <v>4</v>
      </c>
      <c r="B45">
        <v>38</v>
      </c>
      <c r="C45" s="10">
        <f t="shared" si="13"/>
        <v>119530.14</v>
      </c>
      <c r="D45" s="10">
        <f>'(Optional) Additional IN-OUT'!H52</f>
        <v>0</v>
      </c>
      <c r="E45" s="10">
        <f>ROUND(((C45+D45)*(1+Nocharge_monthly_return)),2)</f>
        <v>120020.73</v>
      </c>
      <c r="F45" s="10">
        <f t="shared" si="14"/>
        <v>111931.56</v>
      </c>
      <c r="G45" s="10">
        <f t="shared" si="4"/>
        <v>0</v>
      </c>
      <c r="H45" s="10">
        <f>ROUND(((F45+G45)*(1+Withcharge_monthly_return)),2)</f>
        <v>112390.96</v>
      </c>
      <c r="I45" s="10">
        <f t="shared" si="1"/>
        <v>172.67</v>
      </c>
      <c r="J45" t="b">
        <f t="shared" si="17"/>
        <v>0</v>
      </c>
      <c r="K45" s="10">
        <f t="shared" si="3"/>
        <v>0</v>
      </c>
      <c r="L45" s="24">
        <f t="shared" si="5"/>
        <v>172.67</v>
      </c>
      <c r="M45" s="24">
        <f t="shared" si="6"/>
        <v>112218.29000000001</v>
      </c>
      <c r="N45" s="24">
        <f t="shared" si="7"/>
        <v>7802.4399999999878</v>
      </c>
      <c r="O45" s="24">
        <f t="shared" si="15"/>
        <v>7153.7199999999975</v>
      </c>
      <c r="P45" s="24">
        <f t="shared" si="16"/>
        <v>103000</v>
      </c>
      <c r="Q45" s="7">
        <f t="shared" si="8"/>
        <v>0.16524980582524273</v>
      </c>
      <c r="R45" s="7">
        <f t="shared" si="9"/>
        <v>8.9497961165048601E-2</v>
      </c>
      <c r="S45" s="5">
        <f t="shared" si="10"/>
        <v>4.9480644774985108E-2</v>
      </c>
      <c r="T45" s="5">
        <f t="shared" si="11"/>
        <v>2.7438208220770421E-2</v>
      </c>
      <c r="U45" s="5">
        <f t="shared" si="12"/>
        <v>2.2042436554214687E-2</v>
      </c>
    </row>
    <row r="46" spans="1:21" x14ac:dyDescent="0.25">
      <c r="A46">
        <v>4</v>
      </c>
      <c r="B46">
        <v>39</v>
      </c>
      <c r="C46" s="10">
        <f t="shared" si="13"/>
        <v>120020.73</v>
      </c>
      <c r="D46" s="10">
        <f>'(Optional) Additional IN-OUT'!H53</f>
        <v>0</v>
      </c>
      <c r="E46" s="10">
        <f>ROUND(((C46+D46)*(1+Nocharge_monthly_return)),2)</f>
        <v>120513.33</v>
      </c>
      <c r="F46" s="10">
        <f t="shared" si="14"/>
        <v>112218.29000000001</v>
      </c>
      <c r="G46" s="10">
        <f t="shared" si="4"/>
        <v>0</v>
      </c>
      <c r="H46" s="10">
        <f>ROUND(((F46+G46)*(1+Withcharge_monthly_return)),2)</f>
        <v>112678.87</v>
      </c>
      <c r="I46" s="10">
        <f t="shared" si="1"/>
        <v>173.12</v>
      </c>
      <c r="J46" t="b">
        <f t="shared" si="17"/>
        <v>0</v>
      </c>
      <c r="K46" s="10">
        <f t="shared" si="3"/>
        <v>0</v>
      </c>
      <c r="L46" s="24">
        <f t="shared" si="5"/>
        <v>173.12</v>
      </c>
      <c r="M46" s="24">
        <f t="shared" si="6"/>
        <v>112505.75</v>
      </c>
      <c r="N46" s="24">
        <f t="shared" si="7"/>
        <v>8007.5800000000017</v>
      </c>
      <c r="O46" s="24">
        <f t="shared" si="15"/>
        <v>7326.8399999999974</v>
      </c>
      <c r="P46" s="24">
        <f t="shared" si="16"/>
        <v>103000</v>
      </c>
      <c r="Q46" s="7">
        <f t="shared" si="8"/>
        <v>0.1700323300970874</v>
      </c>
      <c r="R46" s="7">
        <f t="shared" si="9"/>
        <v>9.2288834951456344E-2</v>
      </c>
      <c r="S46" s="5">
        <f t="shared" si="10"/>
        <v>4.9503660366655509E-2</v>
      </c>
      <c r="T46" s="5">
        <f t="shared" si="11"/>
        <v>2.7533884096759487E-2</v>
      </c>
      <c r="U46" s="5">
        <f t="shared" si="12"/>
        <v>2.1969776269896022E-2</v>
      </c>
    </row>
    <row r="47" spans="1:21" x14ac:dyDescent="0.25">
      <c r="A47">
        <v>4</v>
      </c>
      <c r="B47">
        <v>40</v>
      </c>
      <c r="C47" s="10">
        <f t="shared" si="13"/>
        <v>120513.33</v>
      </c>
      <c r="D47" s="10">
        <f>'(Optional) Additional IN-OUT'!H54</f>
        <v>0</v>
      </c>
      <c r="E47" s="10">
        <f>ROUND(((C47+D47)*(1+Nocharge_monthly_return)),2)</f>
        <v>121007.96</v>
      </c>
      <c r="F47" s="10">
        <f t="shared" si="14"/>
        <v>112505.75</v>
      </c>
      <c r="G47" s="10">
        <f t="shared" si="4"/>
        <v>0</v>
      </c>
      <c r="H47" s="10">
        <f>ROUND(((F47+G47)*(1+Withcharge_monthly_return)),2)</f>
        <v>112967.51</v>
      </c>
      <c r="I47" s="10">
        <f t="shared" si="1"/>
        <v>173.56</v>
      </c>
      <c r="J47" t="b">
        <f t="shared" si="17"/>
        <v>0</v>
      </c>
      <c r="K47" s="10">
        <f t="shared" si="3"/>
        <v>0</v>
      </c>
      <c r="L47" s="24">
        <f t="shared" si="5"/>
        <v>173.56</v>
      </c>
      <c r="M47" s="24">
        <f t="shared" si="6"/>
        <v>112793.95</v>
      </c>
      <c r="N47" s="24">
        <f t="shared" si="7"/>
        <v>8214.0100000000093</v>
      </c>
      <c r="O47" s="24">
        <f t="shared" si="15"/>
        <v>7500.3999999999978</v>
      </c>
      <c r="P47" s="24">
        <f t="shared" si="16"/>
        <v>103000</v>
      </c>
      <c r="Q47" s="7">
        <f t="shared" si="8"/>
        <v>0.17483456310679624</v>
      </c>
      <c r="R47" s="7">
        <f t="shared" si="9"/>
        <v>9.5086893203883527E-2</v>
      </c>
      <c r="S47" s="5">
        <f t="shared" si="10"/>
        <v>4.9525547050649314E-2</v>
      </c>
      <c r="T47" s="5">
        <f t="shared" si="11"/>
        <v>2.7624794375432481E-2</v>
      </c>
      <c r="U47" s="5">
        <f t="shared" si="12"/>
        <v>2.1900752675216833E-2</v>
      </c>
    </row>
    <row r="48" spans="1:21" x14ac:dyDescent="0.25">
      <c r="A48">
        <v>4</v>
      </c>
      <c r="B48">
        <v>41</v>
      </c>
      <c r="C48" s="10">
        <f t="shared" si="13"/>
        <v>121007.96</v>
      </c>
      <c r="D48" s="10">
        <f>'(Optional) Additional IN-OUT'!H55</f>
        <v>0</v>
      </c>
      <c r="E48" s="10">
        <f>ROUND(((C48+D48)*(1+Nocharge_monthly_return)),2)</f>
        <v>121504.62</v>
      </c>
      <c r="F48" s="10">
        <f t="shared" si="14"/>
        <v>112793.95</v>
      </c>
      <c r="G48" s="10">
        <f t="shared" si="4"/>
        <v>0</v>
      </c>
      <c r="H48" s="10">
        <f>ROUND(((F48+G48)*(1+Withcharge_monthly_return)),2)</f>
        <v>113256.89</v>
      </c>
      <c r="I48" s="10">
        <f t="shared" si="1"/>
        <v>174.01</v>
      </c>
      <c r="J48" t="b">
        <f t="shared" si="17"/>
        <v>0</v>
      </c>
      <c r="K48" s="10">
        <f t="shared" si="3"/>
        <v>0</v>
      </c>
      <c r="L48" s="24">
        <f t="shared" si="5"/>
        <v>174.01</v>
      </c>
      <c r="M48" s="24">
        <f t="shared" si="6"/>
        <v>113082.88</v>
      </c>
      <c r="N48" s="24">
        <f t="shared" si="7"/>
        <v>8421.7399999999907</v>
      </c>
      <c r="O48" s="24">
        <f t="shared" si="15"/>
        <v>7674.409999999998</v>
      </c>
      <c r="P48" s="24">
        <f t="shared" si="16"/>
        <v>103000</v>
      </c>
      <c r="Q48" s="7">
        <f t="shared" si="8"/>
        <v>0.17965650485436879</v>
      </c>
      <c r="R48" s="7">
        <f t="shared" si="9"/>
        <v>9.7892038834951567E-2</v>
      </c>
      <c r="S48" s="5">
        <f t="shared" si="10"/>
        <v>4.9546366163145152E-2</v>
      </c>
      <c r="T48" s="5">
        <f t="shared" si="11"/>
        <v>2.7711255481906651E-2</v>
      </c>
      <c r="U48" s="5">
        <f t="shared" si="12"/>
        <v>2.1835110681238501E-2</v>
      </c>
    </row>
    <row r="49" spans="1:21" x14ac:dyDescent="0.25">
      <c r="A49">
        <v>4</v>
      </c>
      <c r="B49">
        <v>42</v>
      </c>
      <c r="C49" s="10">
        <f t="shared" si="13"/>
        <v>121504.62</v>
      </c>
      <c r="D49" s="10">
        <f>'(Optional) Additional IN-OUT'!H56</f>
        <v>0</v>
      </c>
      <c r="E49" s="10">
        <f>ROUND(((C49+D49)*(1+Nocharge_monthly_return)),2)</f>
        <v>122003.31</v>
      </c>
      <c r="F49" s="10">
        <f t="shared" si="14"/>
        <v>113082.88</v>
      </c>
      <c r="G49" s="10">
        <f t="shared" si="4"/>
        <v>0</v>
      </c>
      <c r="H49" s="10">
        <f>ROUND(((F49+G49)*(1+Withcharge_monthly_return)),2)</f>
        <v>113547.01</v>
      </c>
      <c r="I49" s="10">
        <f t="shared" si="1"/>
        <v>174.45</v>
      </c>
      <c r="J49" t="b">
        <f t="shared" si="17"/>
        <v>0</v>
      </c>
      <c r="K49" s="10">
        <f t="shared" si="3"/>
        <v>0</v>
      </c>
      <c r="L49" s="24">
        <f t="shared" si="5"/>
        <v>174.45</v>
      </c>
      <c r="M49" s="24">
        <f t="shared" si="6"/>
        <v>113372.56</v>
      </c>
      <c r="N49" s="24">
        <f t="shared" si="7"/>
        <v>8630.75</v>
      </c>
      <c r="O49" s="24">
        <f t="shared" si="15"/>
        <v>7848.8599999999979</v>
      </c>
      <c r="P49" s="24">
        <f t="shared" si="16"/>
        <v>103000</v>
      </c>
      <c r="Q49" s="7">
        <f t="shared" si="8"/>
        <v>0.18449815533980574</v>
      </c>
      <c r="R49" s="7">
        <f t="shared" si="9"/>
        <v>0.1007044660194174</v>
      </c>
      <c r="S49" s="5">
        <f t="shared" si="10"/>
        <v>4.9566173453379353E-2</v>
      </c>
      <c r="T49" s="5">
        <f t="shared" si="11"/>
        <v>2.7793631758793853E-2</v>
      </c>
      <c r="U49" s="5">
        <f t="shared" si="12"/>
        <v>2.17725416945855E-2</v>
      </c>
    </row>
    <row r="50" spans="1:21" x14ac:dyDescent="0.25">
      <c r="A50">
        <v>4</v>
      </c>
      <c r="B50">
        <v>43</v>
      </c>
      <c r="C50" s="10">
        <f t="shared" si="13"/>
        <v>122003.31</v>
      </c>
      <c r="D50" s="10">
        <f>'(Optional) Additional IN-OUT'!H57</f>
        <v>0</v>
      </c>
      <c r="E50" s="10">
        <f>ROUND(((C50+D50)*(1+Nocharge_monthly_return)),2)</f>
        <v>122504.05</v>
      </c>
      <c r="F50" s="10">
        <f t="shared" si="14"/>
        <v>113372.56</v>
      </c>
      <c r="G50" s="10">
        <f t="shared" si="4"/>
        <v>0</v>
      </c>
      <c r="H50" s="10">
        <f>ROUND(((F50+G50)*(1+Withcharge_monthly_return)),2)</f>
        <v>113837.88</v>
      </c>
      <c r="I50" s="10">
        <f t="shared" si="1"/>
        <v>174.9</v>
      </c>
      <c r="J50" t="b">
        <f t="shared" si="17"/>
        <v>0</v>
      </c>
      <c r="K50" s="10">
        <f t="shared" si="3"/>
        <v>0</v>
      </c>
      <c r="L50" s="24">
        <f t="shared" si="5"/>
        <v>174.9</v>
      </c>
      <c r="M50" s="24">
        <f t="shared" si="6"/>
        <v>113662.98000000001</v>
      </c>
      <c r="N50" s="24">
        <f t="shared" si="7"/>
        <v>8841.0699999999924</v>
      </c>
      <c r="O50" s="24">
        <f t="shared" si="15"/>
        <v>8023.7599999999975</v>
      </c>
      <c r="P50" s="24">
        <f t="shared" si="16"/>
        <v>103000</v>
      </c>
      <c r="Q50" s="7">
        <f t="shared" si="8"/>
        <v>0.18935970873786401</v>
      </c>
      <c r="R50" s="7">
        <f t="shared" si="9"/>
        <v>0.10352407766990313</v>
      </c>
      <c r="S50" s="5">
        <f t="shared" si="10"/>
        <v>4.9585067551174568E-2</v>
      </c>
      <c r="T50" s="5">
        <f t="shared" si="11"/>
        <v>2.787217752660481E-2</v>
      </c>
      <c r="U50" s="5">
        <f t="shared" si="12"/>
        <v>2.1712890024569758E-2</v>
      </c>
    </row>
    <row r="51" spans="1:21" x14ac:dyDescent="0.25">
      <c r="A51">
        <v>4</v>
      </c>
      <c r="B51">
        <v>44</v>
      </c>
      <c r="C51" s="10">
        <f t="shared" si="13"/>
        <v>122504.05</v>
      </c>
      <c r="D51" s="10">
        <f>'(Optional) Additional IN-OUT'!H58</f>
        <v>0</v>
      </c>
      <c r="E51" s="10">
        <f>ROUND(((C51+D51)*(1+Nocharge_monthly_return)),2)</f>
        <v>123006.85</v>
      </c>
      <c r="F51" s="10">
        <f t="shared" si="14"/>
        <v>113662.98000000001</v>
      </c>
      <c r="G51" s="10">
        <f t="shared" si="4"/>
        <v>0</v>
      </c>
      <c r="H51" s="10">
        <f>ROUND(((F51+G51)*(1+Withcharge_monthly_return)),2)</f>
        <v>114129.49</v>
      </c>
      <c r="I51" s="10">
        <f t="shared" si="1"/>
        <v>175.35</v>
      </c>
      <c r="J51" t="b">
        <f t="shared" si="17"/>
        <v>0</v>
      </c>
      <c r="K51" s="10">
        <f t="shared" si="3"/>
        <v>0</v>
      </c>
      <c r="L51" s="24">
        <f t="shared" si="5"/>
        <v>175.35</v>
      </c>
      <c r="M51" s="24">
        <f t="shared" si="6"/>
        <v>113954.14</v>
      </c>
      <c r="N51" s="24">
        <f t="shared" si="7"/>
        <v>9052.7100000000064</v>
      </c>
      <c r="O51" s="24">
        <f t="shared" si="15"/>
        <v>8199.1099999999969</v>
      </c>
      <c r="P51" s="24">
        <f t="shared" si="16"/>
        <v>103000</v>
      </c>
      <c r="Q51" s="7">
        <f t="shared" si="8"/>
        <v>0.19424126213592241</v>
      </c>
      <c r="R51" s="7">
        <f t="shared" si="9"/>
        <v>0.10635087378640784</v>
      </c>
      <c r="S51" s="5">
        <f t="shared" si="10"/>
        <v>4.9603114326448108E-2</v>
      </c>
      <c r="T51" s="5">
        <f t="shared" si="11"/>
        <v>2.7947148908359077E-2</v>
      </c>
      <c r="U51" s="5">
        <f t="shared" si="12"/>
        <v>2.1655965418089031E-2</v>
      </c>
    </row>
    <row r="52" spans="1:21" x14ac:dyDescent="0.25">
      <c r="A52">
        <v>4</v>
      </c>
      <c r="B52">
        <v>45</v>
      </c>
      <c r="C52" s="10">
        <f t="shared" si="13"/>
        <v>123006.85</v>
      </c>
      <c r="D52" s="10">
        <f>'(Optional) Additional IN-OUT'!H59</f>
        <v>0</v>
      </c>
      <c r="E52" s="10">
        <f>ROUND(((C52+D52)*(1+Nocharge_monthly_return)),2)</f>
        <v>123511.71</v>
      </c>
      <c r="F52" s="10">
        <f t="shared" si="14"/>
        <v>113954.14</v>
      </c>
      <c r="G52" s="10">
        <f t="shared" si="4"/>
        <v>0</v>
      </c>
      <c r="H52" s="10">
        <f>ROUND(((F52+G52)*(1+Withcharge_monthly_return)),2)</f>
        <v>114421.84</v>
      </c>
      <c r="I52" s="10">
        <f t="shared" si="1"/>
        <v>175.8</v>
      </c>
      <c r="J52" t="b">
        <f t="shared" si="17"/>
        <v>0</v>
      </c>
      <c r="K52" s="10">
        <f t="shared" si="3"/>
        <v>0</v>
      </c>
      <c r="L52" s="24">
        <f t="shared" si="5"/>
        <v>175.8</v>
      </c>
      <c r="M52" s="24">
        <f t="shared" si="6"/>
        <v>114246.04</v>
      </c>
      <c r="N52" s="24">
        <f t="shared" si="7"/>
        <v>9265.6700000000128</v>
      </c>
      <c r="O52" s="24">
        <f t="shared" si="15"/>
        <v>8374.9099999999962</v>
      </c>
      <c r="P52" s="24">
        <f t="shared" si="16"/>
        <v>103000</v>
      </c>
      <c r="Q52" s="7">
        <f t="shared" si="8"/>
        <v>0.19914281553398072</v>
      </c>
      <c r="R52" s="7">
        <f t="shared" si="9"/>
        <v>0.10918485436893199</v>
      </c>
      <c r="S52" s="5">
        <f t="shared" si="10"/>
        <v>4.9620350997607164E-2</v>
      </c>
      <c r="T52" s="5">
        <f t="shared" si="11"/>
        <v>2.8018779329814534E-2</v>
      </c>
      <c r="U52" s="5">
        <f t="shared" si="12"/>
        <v>2.160157166779263E-2</v>
      </c>
    </row>
    <row r="53" spans="1:21" x14ac:dyDescent="0.25">
      <c r="A53">
        <v>4</v>
      </c>
      <c r="B53">
        <v>46</v>
      </c>
      <c r="C53" s="10">
        <f t="shared" si="13"/>
        <v>123511.71</v>
      </c>
      <c r="D53" s="10">
        <f>'(Optional) Additional IN-OUT'!H60</f>
        <v>0</v>
      </c>
      <c r="E53" s="10">
        <f>ROUND(((C53+D53)*(1+Nocharge_monthly_return)),2)</f>
        <v>124018.64</v>
      </c>
      <c r="F53" s="10">
        <f t="shared" si="14"/>
        <v>114246.04</v>
      </c>
      <c r="G53" s="10">
        <f t="shared" si="4"/>
        <v>0</v>
      </c>
      <c r="H53" s="10">
        <f>ROUND(((F53+G53)*(1+Withcharge_monthly_return)),2)</f>
        <v>114714.94</v>
      </c>
      <c r="I53" s="10">
        <f t="shared" si="1"/>
        <v>176.25</v>
      </c>
      <c r="J53" t="b">
        <f t="shared" si="17"/>
        <v>0</v>
      </c>
      <c r="K53" s="10">
        <f t="shared" si="3"/>
        <v>0</v>
      </c>
      <c r="L53" s="24">
        <f t="shared" si="5"/>
        <v>176.25</v>
      </c>
      <c r="M53" s="24">
        <f t="shared" si="6"/>
        <v>114538.69</v>
      </c>
      <c r="N53" s="24">
        <f t="shared" si="7"/>
        <v>9479.9499999999971</v>
      </c>
      <c r="O53" s="24">
        <f t="shared" si="15"/>
        <v>8551.1599999999962</v>
      </c>
      <c r="P53" s="24">
        <f t="shared" si="16"/>
        <v>103000</v>
      </c>
      <c r="Q53" s="7">
        <f t="shared" si="8"/>
        <v>0.20406446601941752</v>
      </c>
      <c r="R53" s="7">
        <f t="shared" si="9"/>
        <v>0.11202611650485439</v>
      </c>
      <c r="S53" s="5">
        <f t="shared" si="10"/>
        <v>4.9636833856396133E-2</v>
      </c>
      <c r="T53" s="5">
        <f t="shared" si="11"/>
        <v>2.8087305398125383E-2</v>
      </c>
      <c r="U53" s="5">
        <f t="shared" si="12"/>
        <v>2.154952845827075E-2</v>
      </c>
    </row>
    <row r="54" spans="1:21" x14ac:dyDescent="0.25">
      <c r="A54">
        <v>4</v>
      </c>
      <c r="B54">
        <v>47</v>
      </c>
      <c r="C54" s="10">
        <f t="shared" si="13"/>
        <v>124018.64</v>
      </c>
      <c r="D54" s="10">
        <f>'(Optional) Additional IN-OUT'!H61</f>
        <v>0</v>
      </c>
      <c r="E54" s="10">
        <f>ROUND(((C54+D54)*(1+Nocharge_monthly_return)),2)</f>
        <v>124527.65</v>
      </c>
      <c r="F54" s="10">
        <f t="shared" si="14"/>
        <v>114538.69</v>
      </c>
      <c r="G54" s="10">
        <f t="shared" si="4"/>
        <v>0</v>
      </c>
      <c r="H54" s="10">
        <f>ROUND(((F54+G54)*(1+Withcharge_monthly_return)),2)</f>
        <v>115008.79</v>
      </c>
      <c r="I54" s="10">
        <f t="shared" si="1"/>
        <v>176.7</v>
      </c>
      <c r="J54" t="b">
        <f t="shared" si="17"/>
        <v>0</v>
      </c>
      <c r="K54" s="10">
        <f t="shared" si="3"/>
        <v>0</v>
      </c>
      <c r="L54" s="24">
        <f t="shared" si="5"/>
        <v>176.7</v>
      </c>
      <c r="M54" s="24">
        <f t="shared" si="6"/>
        <v>114832.09</v>
      </c>
      <c r="N54" s="24">
        <f t="shared" si="7"/>
        <v>9695.5599999999977</v>
      </c>
      <c r="O54" s="24">
        <f t="shared" si="15"/>
        <v>8727.8599999999969</v>
      </c>
      <c r="P54" s="24">
        <f t="shared" si="16"/>
        <v>103000</v>
      </c>
      <c r="Q54" s="7">
        <f t="shared" si="8"/>
        <v>0.20900631067961162</v>
      </c>
      <c r="R54" s="7">
        <f t="shared" si="9"/>
        <v>0.1148746601941748</v>
      </c>
      <c r="S54" s="5">
        <f t="shared" si="10"/>
        <v>4.9652614275877811E-2</v>
      </c>
      <c r="T54" s="5">
        <f t="shared" si="11"/>
        <v>2.8152920554472369E-2</v>
      </c>
      <c r="U54" s="5">
        <f t="shared" si="12"/>
        <v>2.1499693721405443E-2</v>
      </c>
    </row>
    <row r="55" spans="1:21" x14ac:dyDescent="0.25">
      <c r="A55">
        <v>4</v>
      </c>
      <c r="B55">
        <v>48</v>
      </c>
      <c r="C55" s="10">
        <f t="shared" si="13"/>
        <v>124527.65</v>
      </c>
      <c r="D55" s="10">
        <f>'(Optional) Additional IN-OUT'!H62</f>
        <v>0</v>
      </c>
      <c r="E55" s="10">
        <f>ROUND(((C55+D55)*(1+Nocharge_monthly_return)),2)</f>
        <v>125038.75</v>
      </c>
      <c r="F55" s="10">
        <f t="shared" si="14"/>
        <v>114832.09</v>
      </c>
      <c r="G55" s="10">
        <f t="shared" si="4"/>
        <v>0</v>
      </c>
      <c r="H55" s="10">
        <f>ROUND(((F55+G55)*(1+Withcharge_monthly_return)),2)</f>
        <v>115303.4</v>
      </c>
      <c r="I55" s="10">
        <f t="shared" si="1"/>
        <v>177.15</v>
      </c>
      <c r="J55" t="b">
        <f t="shared" si="17"/>
        <v>0</v>
      </c>
      <c r="K55" s="10">
        <f t="shared" si="3"/>
        <v>0</v>
      </c>
      <c r="L55" s="24">
        <f t="shared" si="5"/>
        <v>177.15</v>
      </c>
      <c r="M55" s="24">
        <f t="shared" si="6"/>
        <v>115126.25</v>
      </c>
      <c r="N55" s="24">
        <f t="shared" si="7"/>
        <v>9912.5</v>
      </c>
      <c r="O55" s="24">
        <f t="shared" si="15"/>
        <v>8905.0099999999966</v>
      </c>
      <c r="P55" s="24">
        <f t="shared" si="16"/>
        <v>103000</v>
      </c>
      <c r="Q55" s="7">
        <f t="shared" si="8"/>
        <v>0.21396844660194181</v>
      </c>
      <c r="R55" s="7">
        <f t="shared" si="9"/>
        <v>0.11773058252427182</v>
      </c>
      <c r="S55" s="5">
        <f t="shared" si="10"/>
        <v>4.9667739224351616E-2</v>
      </c>
      <c r="T55" s="5">
        <f t="shared" si="11"/>
        <v>2.8215824503631859E-2</v>
      </c>
      <c r="U55" s="5">
        <f t="shared" si="12"/>
        <v>2.1451914720719757E-2</v>
      </c>
    </row>
    <row r="56" spans="1:21" x14ac:dyDescent="0.25">
      <c r="A56">
        <v>5</v>
      </c>
      <c r="B56">
        <v>49</v>
      </c>
      <c r="C56" s="10">
        <f t="shared" si="13"/>
        <v>125038.75</v>
      </c>
      <c r="D56" s="10">
        <f>'(Optional) Additional IN-OUT'!H63</f>
        <v>1000</v>
      </c>
      <c r="E56" s="10">
        <f>ROUND(((C56+D56)*(1+Nocharge_monthly_return)),2)</f>
        <v>126556.05</v>
      </c>
      <c r="F56" s="10">
        <f t="shared" si="14"/>
        <v>115126.25</v>
      </c>
      <c r="G56" s="10">
        <f t="shared" si="4"/>
        <v>1000</v>
      </c>
      <c r="H56" s="10">
        <f>ROUND(((F56+G56)*(1+Withcharge_monthly_return)),2)</f>
        <v>116602.87</v>
      </c>
      <c r="I56" s="10">
        <f t="shared" si="1"/>
        <v>179.15</v>
      </c>
      <c r="J56" t="b">
        <f t="shared" si="17"/>
        <v>1</v>
      </c>
      <c r="K56" s="10">
        <f t="shared" si="3"/>
        <v>0</v>
      </c>
      <c r="L56" s="24">
        <f t="shared" si="5"/>
        <v>179.15</v>
      </c>
      <c r="M56" s="24">
        <f t="shared" si="6"/>
        <v>116423.72</v>
      </c>
      <c r="N56" s="24">
        <f t="shared" si="7"/>
        <v>10132.330000000002</v>
      </c>
      <c r="O56" s="24">
        <f t="shared" si="15"/>
        <v>9084.1599999999962</v>
      </c>
      <c r="P56" s="24">
        <f t="shared" si="16"/>
        <v>104000</v>
      </c>
      <c r="Q56" s="7">
        <f t="shared" si="8"/>
        <v>0.21688509615384621</v>
      </c>
      <c r="R56" s="7">
        <f t="shared" si="9"/>
        <v>0.11945884615384617</v>
      </c>
      <c r="S56" s="5">
        <f t="shared" si="10"/>
        <v>4.9246299546482748E-2</v>
      </c>
      <c r="T56" s="5">
        <f t="shared" si="11"/>
        <v>2.8021012554891127E-2</v>
      </c>
      <c r="U56" s="5">
        <f t="shared" si="12"/>
        <v>2.1225286991591621E-2</v>
      </c>
    </row>
    <row r="57" spans="1:21" x14ac:dyDescent="0.25">
      <c r="A57">
        <v>5</v>
      </c>
      <c r="B57">
        <v>50</v>
      </c>
      <c r="C57" s="10">
        <f t="shared" si="13"/>
        <v>126556.05</v>
      </c>
      <c r="D57" s="10">
        <f>'(Optional) Additional IN-OUT'!H64</f>
        <v>0</v>
      </c>
      <c r="E57" s="10">
        <f>ROUND(((C57+D57)*(1+Nocharge_monthly_return)),2)</f>
        <v>127075.48</v>
      </c>
      <c r="F57" s="10">
        <f t="shared" si="14"/>
        <v>116423.72</v>
      </c>
      <c r="G57" s="10">
        <f t="shared" si="4"/>
        <v>0</v>
      </c>
      <c r="H57" s="10">
        <f>ROUND(((F57+G57)*(1+Withcharge_monthly_return)),2)</f>
        <v>116901.56</v>
      </c>
      <c r="I57" s="10">
        <f t="shared" si="1"/>
        <v>179.6</v>
      </c>
      <c r="J57" t="b">
        <f t="shared" si="17"/>
        <v>0</v>
      </c>
      <c r="K57" s="10">
        <f t="shared" si="3"/>
        <v>0</v>
      </c>
      <c r="L57" s="24">
        <f t="shared" si="5"/>
        <v>179.6</v>
      </c>
      <c r="M57" s="24">
        <f t="shared" si="6"/>
        <v>116721.95999999999</v>
      </c>
      <c r="N57" s="24">
        <f t="shared" si="7"/>
        <v>10353.520000000004</v>
      </c>
      <c r="O57" s="24">
        <f t="shared" si="15"/>
        <v>9263.7599999999966</v>
      </c>
      <c r="P57" s="24">
        <f t="shared" si="16"/>
        <v>104000</v>
      </c>
      <c r="Q57" s="7">
        <f t="shared" si="8"/>
        <v>0.22187961538461543</v>
      </c>
      <c r="R57" s="7">
        <f t="shared" si="9"/>
        <v>0.1223265384615384</v>
      </c>
      <c r="S57" s="5">
        <f t="shared" si="10"/>
        <v>4.9268948287202768E-2</v>
      </c>
      <c r="T57" s="5">
        <f t="shared" si="11"/>
        <v>2.8084036583834158E-2</v>
      </c>
      <c r="U57" s="5">
        <f t="shared" si="12"/>
        <v>2.1184911703368611E-2</v>
      </c>
    </row>
    <row r="58" spans="1:21" x14ac:dyDescent="0.25">
      <c r="A58">
        <v>5</v>
      </c>
      <c r="B58">
        <v>51</v>
      </c>
      <c r="C58" s="10">
        <f t="shared" si="13"/>
        <v>127075.48</v>
      </c>
      <c r="D58" s="10">
        <f>'(Optional) Additional IN-OUT'!H65</f>
        <v>0</v>
      </c>
      <c r="E58" s="10">
        <f>ROUND(((C58+D58)*(1+Nocharge_monthly_return)),2)</f>
        <v>127597.04</v>
      </c>
      <c r="F58" s="10">
        <f t="shared" si="14"/>
        <v>116721.95999999999</v>
      </c>
      <c r="G58" s="10">
        <f t="shared" si="4"/>
        <v>0</v>
      </c>
      <c r="H58" s="10">
        <f>ROUND(((F58+G58)*(1+Withcharge_monthly_return)),2)</f>
        <v>117201.02</v>
      </c>
      <c r="I58" s="10">
        <f t="shared" si="1"/>
        <v>180.07</v>
      </c>
      <c r="J58" t="b">
        <f t="shared" si="17"/>
        <v>0</v>
      </c>
      <c r="K58" s="10">
        <f t="shared" si="3"/>
        <v>0</v>
      </c>
      <c r="L58" s="24">
        <f t="shared" si="5"/>
        <v>180.07</v>
      </c>
      <c r="M58" s="24">
        <f t="shared" si="6"/>
        <v>117020.95</v>
      </c>
      <c r="N58" s="24">
        <f t="shared" si="7"/>
        <v>10576.089999999997</v>
      </c>
      <c r="O58" s="24">
        <f t="shared" si="15"/>
        <v>9443.8299999999963</v>
      </c>
      <c r="P58" s="24">
        <f t="shared" si="16"/>
        <v>104000</v>
      </c>
      <c r="Q58" s="7">
        <f t="shared" si="8"/>
        <v>0.22689461538461542</v>
      </c>
      <c r="R58" s="7">
        <f t="shared" si="9"/>
        <v>0.12520144230769237</v>
      </c>
      <c r="S58" s="5">
        <f t="shared" si="10"/>
        <v>4.9290705585139483E-2</v>
      </c>
      <c r="T58" s="5">
        <f t="shared" si="11"/>
        <v>2.8144563790703413E-2</v>
      </c>
      <c r="U58" s="5">
        <f t="shared" si="12"/>
        <v>2.1146141794436069E-2</v>
      </c>
    </row>
    <row r="59" spans="1:21" x14ac:dyDescent="0.25">
      <c r="A59">
        <v>5</v>
      </c>
      <c r="B59">
        <v>52</v>
      </c>
      <c r="C59" s="10">
        <f t="shared" si="13"/>
        <v>127597.04</v>
      </c>
      <c r="D59" s="10">
        <f>'(Optional) Additional IN-OUT'!H66</f>
        <v>0</v>
      </c>
      <c r="E59" s="10">
        <f>ROUND(((C59+D59)*(1+Nocharge_monthly_return)),2)</f>
        <v>128120.74</v>
      </c>
      <c r="F59" s="10">
        <f t="shared" si="14"/>
        <v>117020.95</v>
      </c>
      <c r="G59" s="10">
        <f t="shared" si="4"/>
        <v>0</v>
      </c>
      <c r="H59" s="10">
        <f>ROUND(((F59+G59)*(1+Withcharge_monthly_return)),2)</f>
        <v>117501.24</v>
      </c>
      <c r="I59" s="10">
        <f t="shared" si="1"/>
        <v>180.53</v>
      </c>
      <c r="J59" t="b">
        <f t="shared" si="17"/>
        <v>0</v>
      </c>
      <c r="K59" s="10">
        <f t="shared" si="3"/>
        <v>0</v>
      </c>
      <c r="L59" s="24">
        <f t="shared" si="5"/>
        <v>180.53</v>
      </c>
      <c r="M59" s="24">
        <f t="shared" si="6"/>
        <v>117320.71</v>
      </c>
      <c r="N59" s="24">
        <f t="shared" si="7"/>
        <v>10800.029999999999</v>
      </c>
      <c r="O59" s="24">
        <f t="shared" si="15"/>
        <v>9624.3599999999969</v>
      </c>
      <c r="P59" s="24">
        <f t="shared" si="16"/>
        <v>104000</v>
      </c>
      <c r="Q59" s="7">
        <f t="shared" si="8"/>
        <v>0.23193019230769241</v>
      </c>
      <c r="R59" s="7">
        <f t="shared" si="9"/>
        <v>0.12808375000000005</v>
      </c>
      <c r="S59" s="5">
        <f t="shared" si="10"/>
        <v>4.9311625250359141E-2</v>
      </c>
      <c r="T59" s="5">
        <f t="shared" si="11"/>
        <v>2.8202774721085219E-2</v>
      </c>
      <c r="U59" s="5">
        <f t="shared" si="12"/>
        <v>2.1108850529273922E-2</v>
      </c>
    </row>
    <row r="60" spans="1:21" x14ac:dyDescent="0.25">
      <c r="A60">
        <v>5</v>
      </c>
      <c r="B60">
        <v>53</v>
      </c>
      <c r="C60" s="10">
        <f t="shared" si="13"/>
        <v>128120.74</v>
      </c>
      <c r="D60" s="10">
        <f>'(Optional) Additional IN-OUT'!H67</f>
        <v>0</v>
      </c>
      <c r="E60" s="10">
        <f>ROUND(((C60+D60)*(1+Nocharge_monthly_return)),2)</f>
        <v>128646.59</v>
      </c>
      <c r="F60" s="10">
        <f t="shared" si="14"/>
        <v>117320.71</v>
      </c>
      <c r="G60" s="10">
        <f t="shared" si="4"/>
        <v>0</v>
      </c>
      <c r="H60" s="10">
        <f>ROUND(((F60+G60)*(1+Withcharge_monthly_return)),2)</f>
        <v>117802.23</v>
      </c>
      <c r="I60" s="10">
        <f t="shared" si="1"/>
        <v>180.99</v>
      </c>
      <c r="J60" t="b">
        <f t="shared" si="17"/>
        <v>0</v>
      </c>
      <c r="K60" s="10">
        <f t="shared" si="3"/>
        <v>0</v>
      </c>
      <c r="L60" s="24">
        <f t="shared" si="5"/>
        <v>180.99</v>
      </c>
      <c r="M60" s="24">
        <f t="shared" si="6"/>
        <v>117621.23999999999</v>
      </c>
      <c r="N60" s="24">
        <f t="shared" si="7"/>
        <v>11025.350000000006</v>
      </c>
      <c r="O60" s="24">
        <f t="shared" si="15"/>
        <v>9805.3499999999967</v>
      </c>
      <c r="P60" s="24">
        <f t="shared" si="16"/>
        <v>104000</v>
      </c>
      <c r="Q60" s="7">
        <f t="shared" si="8"/>
        <v>0.23698644230769217</v>
      </c>
      <c r="R60" s="7">
        <f t="shared" si="9"/>
        <v>0.13097346153846146</v>
      </c>
      <c r="S60" s="5">
        <f t="shared" si="10"/>
        <v>4.9331756929337348E-2</v>
      </c>
      <c r="T60" s="5">
        <f t="shared" si="11"/>
        <v>2.8258796353780469E-2</v>
      </c>
      <c r="U60" s="5">
        <f t="shared" si="12"/>
        <v>2.1072960575556878E-2</v>
      </c>
    </row>
    <row r="61" spans="1:21" x14ac:dyDescent="0.25">
      <c r="A61">
        <v>5</v>
      </c>
      <c r="B61">
        <v>54</v>
      </c>
      <c r="C61" s="10">
        <f t="shared" si="13"/>
        <v>128646.59</v>
      </c>
      <c r="D61" s="10">
        <f>'(Optional) Additional IN-OUT'!H68</f>
        <v>0</v>
      </c>
      <c r="E61" s="10">
        <f>ROUND(((C61+D61)*(1+Nocharge_monthly_return)),2)</f>
        <v>129174.6</v>
      </c>
      <c r="F61" s="10">
        <f t="shared" si="14"/>
        <v>117621.23999999999</v>
      </c>
      <c r="G61" s="10">
        <f t="shared" si="4"/>
        <v>0</v>
      </c>
      <c r="H61" s="10">
        <f>ROUND(((F61+G61)*(1+Withcharge_monthly_return)),2)</f>
        <v>118104</v>
      </c>
      <c r="I61" s="10">
        <f t="shared" si="1"/>
        <v>181.45</v>
      </c>
      <c r="J61" t="b">
        <f t="shared" si="17"/>
        <v>0</v>
      </c>
      <c r="K61" s="10">
        <f t="shared" si="3"/>
        <v>0</v>
      </c>
      <c r="L61" s="24">
        <f t="shared" si="5"/>
        <v>181.45</v>
      </c>
      <c r="M61" s="24">
        <f t="shared" si="6"/>
        <v>117922.55</v>
      </c>
      <c r="N61" s="24">
        <f t="shared" si="7"/>
        <v>11252.050000000003</v>
      </c>
      <c r="O61" s="24">
        <f t="shared" si="15"/>
        <v>9986.7999999999975</v>
      </c>
      <c r="P61" s="24">
        <f t="shared" si="16"/>
        <v>104000</v>
      </c>
      <c r="Q61" s="7">
        <f t="shared" si="8"/>
        <v>0.24206346153846159</v>
      </c>
      <c r="R61" s="7">
        <f t="shared" si="9"/>
        <v>0.13387067307692302</v>
      </c>
      <c r="S61" s="5">
        <f t="shared" si="10"/>
        <v>4.9351146491721662E-2</v>
      </c>
      <c r="T61" s="5">
        <f t="shared" si="11"/>
        <v>2.8312765682836367E-2</v>
      </c>
      <c r="U61" s="5">
        <f t="shared" si="12"/>
        <v>2.1038380808885294E-2</v>
      </c>
    </row>
    <row r="62" spans="1:21" x14ac:dyDescent="0.25">
      <c r="A62">
        <v>5</v>
      </c>
      <c r="B62">
        <v>55</v>
      </c>
      <c r="C62" s="10">
        <f t="shared" si="13"/>
        <v>129174.6</v>
      </c>
      <c r="D62" s="10">
        <f>'(Optional) Additional IN-OUT'!H69</f>
        <v>0</v>
      </c>
      <c r="E62" s="10">
        <f>ROUND(((C62+D62)*(1+Nocharge_monthly_return)),2)</f>
        <v>129704.77</v>
      </c>
      <c r="F62" s="10">
        <f t="shared" si="14"/>
        <v>117922.55</v>
      </c>
      <c r="G62" s="10">
        <f t="shared" si="4"/>
        <v>0</v>
      </c>
      <c r="H62" s="10">
        <f>ROUND(((F62+G62)*(1+Withcharge_monthly_return)),2)</f>
        <v>118406.54</v>
      </c>
      <c r="I62" s="10">
        <f t="shared" si="1"/>
        <v>181.92</v>
      </c>
      <c r="J62" t="b">
        <f t="shared" si="17"/>
        <v>0</v>
      </c>
      <c r="K62" s="10">
        <f t="shared" si="3"/>
        <v>0</v>
      </c>
      <c r="L62" s="24">
        <f t="shared" si="5"/>
        <v>181.92</v>
      </c>
      <c r="M62" s="24">
        <f t="shared" si="6"/>
        <v>118224.62</v>
      </c>
      <c r="N62" s="24">
        <f t="shared" si="7"/>
        <v>11480.150000000009</v>
      </c>
      <c r="O62" s="24">
        <f t="shared" si="15"/>
        <v>10168.719999999998</v>
      </c>
      <c r="P62" s="24">
        <f t="shared" si="16"/>
        <v>104000</v>
      </c>
      <c r="Q62" s="7">
        <f t="shared" si="8"/>
        <v>0.24716125</v>
      </c>
      <c r="R62" s="7">
        <f t="shared" si="9"/>
        <v>0.13677519230769231</v>
      </c>
      <c r="S62" s="5">
        <f t="shared" si="10"/>
        <v>4.9369818723019987E-2</v>
      </c>
      <c r="T62" s="5">
        <f t="shared" si="11"/>
        <v>2.836475265309945E-2</v>
      </c>
      <c r="U62" s="5">
        <f t="shared" si="12"/>
        <v>2.1005066069920537E-2</v>
      </c>
    </row>
    <row r="63" spans="1:21" x14ac:dyDescent="0.25">
      <c r="A63">
        <v>5</v>
      </c>
      <c r="B63">
        <v>56</v>
      </c>
      <c r="C63" s="10">
        <f t="shared" si="13"/>
        <v>129704.77</v>
      </c>
      <c r="D63" s="10">
        <f>'(Optional) Additional IN-OUT'!H70</f>
        <v>0</v>
      </c>
      <c r="E63" s="10">
        <f>ROUND(((C63+D63)*(1+Nocharge_monthly_return)),2)</f>
        <v>130237.12</v>
      </c>
      <c r="F63" s="10">
        <f t="shared" si="14"/>
        <v>118224.62</v>
      </c>
      <c r="G63" s="10">
        <f t="shared" si="4"/>
        <v>0</v>
      </c>
      <c r="H63" s="10">
        <f>ROUND(((F63+G63)*(1+Withcharge_monthly_return)),2)</f>
        <v>118709.85</v>
      </c>
      <c r="I63" s="10">
        <f t="shared" si="1"/>
        <v>182.38</v>
      </c>
      <c r="J63" t="b">
        <f t="shared" si="17"/>
        <v>0</v>
      </c>
      <c r="K63" s="10">
        <f t="shared" si="3"/>
        <v>0</v>
      </c>
      <c r="L63" s="24">
        <f t="shared" si="5"/>
        <v>182.38</v>
      </c>
      <c r="M63" s="24">
        <f t="shared" si="6"/>
        <v>118527.47</v>
      </c>
      <c r="N63" s="24">
        <f t="shared" si="7"/>
        <v>11709.649999999994</v>
      </c>
      <c r="O63" s="24">
        <f t="shared" si="15"/>
        <v>10351.099999999997</v>
      </c>
      <c r="P63" s="24">
        <f t="shared" si="16"/>
        <v>104000</v>
      </c>
      <c r="Q63" s="7">
        <f t="shared" si="8"/>
        <v>0.25228000000000006</v>
      </c>
      <c r="R63" s="7">
        <f t="shared" si="9"/>
        <v>0.13968721153846153</v>
      </c>
      <c r="S63" s="5">
        <f t="shared" si="10"/>
        <v>4.9387831359491235E-2</v>
      </c>
      <c r="T63" s="5">
        <f t="shared" si="11"/>
        <v>2.8414896996878748E-2</v>
      </c>
      <c r="U63" s="5">
        <f t="shared" si="12"/>
        <v>2.0972934362612487E-2</v>
      </c>
    </row>
    <row r="64" spans="1:21" x14ac:dyDescent="0.25">
      <c r="A64">
        <v>5</v>
      </c>
      <c r="B64">
        <v>57</v>
      </c>
      <c r="C64" s="10">
        <f t="shared" si="13"/>
        <v>130237.12</v>
      </c>
      <c r="D64" s="10">
        <f>'(Optional) Additional IN-OUT'!H71</f>
        <v>0</v>
      </c>
      <c r="E64" s="10">
        <f>ROUND(((C64+D64)*(1+Nocharge_monthly_return)),2)</f>
        <v>130771.65</v>
      </c>
      <c r="F64" s="10">
        <f t="shared" si="14"/>
        <v>118527.47</v>
      </c>
      <c r="G64" s="10">
        <f t="shared" si="4"/>
        <v>0</v>
      </c>
      <c r="H64" s="10">
        <f>ROUND(((F64+G64)*(1+Withcharge_monthly_return)),2)</f>
        <v>119013.94</v>
      </c>
      <c r="I64" s="10">
        <f t="shared" si="1"/>
        <v>182.85</v>
      </c>
      <c r="J64" t="b">
        <f t="shared" si="17"/>
        <v>0</v>
      </c>
      <c r="K64" s="10">
        <f t="shared" si="3"/>
        <v>0</v>
      </c>
      <c r="L64" s="24">
        <f t="shared" si="5"/>
        <v>182.85</v>
      </c>
      <c r="M64" s="24">
        <f t="shared" si="6"/>
        <v>118831.09</v>
      </c>
      <c r="N64" s="24">
        <f t="shared" si="7"/>
        <v>11940.559999999998</v>
      </c>
      <c r="O64" s="24">
        <f t="shared" si="15"/>
        <v>10533.949999999997</v>
      </c>
      <c r="P64" s="24">
        <f t="shared" si="16"/>
        <v>104000</v>
      </c>
      <c r="Q64" s="7">
        <f t="shared" si="8"/>
        <v>0.25741971153846155</v>
      </c>
      <c r="R64" s="7">
        <f t="shared" si="9"/>
        <v>0.14260663461538448</v>
      </c>
      <c r="S64" s="5">
        <f t="shared" si="10"/>
        <v>4.9405203929079961E-2</v>
      </c>
      <c r="T64" s="5">
        <f t="shared" si="11"/>
        <v>2.8463273648194058E-2</v>
      </c>
      <c r="U64" s="5">
        <f t="shared" si="12"/>
        <v>2.0941930280885902E-2</v>
      </c>
    </row>
    <row r="65" spans="1:21" x14ac:dyDescent="0.25">
      <c r="A65">
        <v>5</v>
      </c>
      <c r="B65">
        <v>58</v>
      </c>
      <c r="C65" s="10">
        <f t="shared" si="13"/>
        <v>130771.65</v>
      </c>
      <c r="D65" s="10">
        <f>'(Optional) Additional IN-OUT'!H72</f>
        <v>0</v>
      </c>
      <c r="E65" s="10">
        <f>ROUND(((C65+D65)*(1+Nocharge_monthly_return)),2)</f>
        <v>131308.38</v>
      </c>
      <c r="F65" s="10">
        <f t="shared" si="14"/>
        <v>118831.09</v>
      </c>
      <c r="G65" s="10">
        <f t="shared" si="4"/>
        <v>0</v>
      </c>
      <c r="H65" s="10">
        <f>ROUND(((F65+G65)*(1+Withcharge_monthly_return)),2)</f>
        <v>119318.81</v>
      </c>
      <c r="I65" s="10">
        <f t="shared" si="1"/>
        <v>183.32</v>
      </c>
      <c r="J65" t="b">
        <f t="shared" si="17"/>
        <v>0</v>
      </c>
      <c r="K65" s="10">
        <f t="shared" si="3"/>
        <v>0</v>
      </c>
      <c r="L65" s="24">
        <f t="shared" si="5"/>
        <v>183.32</v>
      </c>
      <c r="M65" s="24">
        <f t="shared" si="6"/>
        <v>119135.48999999999</v>
      </c>
      <c r="N65" s="24">
        <f t="shared" si="7"/>
        <v>12172.890000000014</v>
      </c>
      <c r="O65" s="24">
        <f t="shared" si="15"/>
        <v>10717.269999999997</v>
      </c>
      <c r="P65" s="24">
        <f t="shared" si="16"/>
        <v>104000</v>
      </c>
      <c r="Q65" s="7">
        <f t="shared" si="8"/>
        <v>0.2625805769230769</v>
      </c>
      <c r="R65" s="7">
        <f t="shared" si="9"/>
        <v>0.14553355769230758</v>
      </c>
      <c r="S65" s="5">
        <f t="shared" si="10"/>
        <v>4.9421987866119121E-2</v>
      </c>
      <c r="T65" s="5">
        <f t="shared" si="11"/>
        <v>2.8509988311771865E-2</v>
      </c>
      <c r="U65" s="5">
        <f t="shared" si="12"/>
        <v>2.0911999554347256E-2</v>
      </c>
    </row>
    <row r="66" spans="1:21" x14ac:dyDescent="0.25">
      <c r="A66">
        <v>5</v>
      </c>
      <c r="B66">
        <v>59</v>
      </c>
      <c r="C66" s="10">
        <f t="shared" si="13"/>
        <v>131308.38</v>
      </c>
      <c r="D66" s="10">
        <f>'(Optional) Additional IN-OUT'!H73</f>
        <v>0</v>
      </c>
      <c r="E66" s="10">
        <f>ROUND(((C66+D66)*(1+Nocharge_monthly_return)),2)</f>
        <v>131847.31</v>
      </c>
      <c r="F66" s="10">
        <f t="shared" si="14"/>
        <v>119135.48999999999</v>
      </c>
      <c r="G66" s="10">
        <f t="shared" si="4"/>
        <v>0</v>
      </c>
      <c r="H66" s="10">
        <f>ROUND(((F66+G66)*(1+Withcharge_monthly_return)),2)</f>
        <v>119624.46</v>
      </c>
      <c r="I66" s="10">
        <f t="shared" si="1"/>
        <v>183.79</v>
      </c>
      <c r="J66" t="b">
        <f t="shared" si="17"/>
        <v>0</v>
      </c>
      <c r="K66" s="10">
        <f t="shared" si="3"/>
        <v>0</v>
      </c>
      <c r="L66" s="24">
        <f t="shared" si="5"/>
        <v>183.79</v>
      </c>
      <c r="M66" s="24">
        <f t="shared" si="6"/>
        <v>119440.67000000001</v>
      </c>
      <c r="N66" s="24">
        <f t="shared" si="7"/>
        <v>12406.639999999985</v>
      </c>
      <c r="O66" s="24">
        <f t="shared" si="15"/>
        <v>10901.059999999998</v>
      </c>
      <c r="P66" s="24">
        <f t="shared" si="16"/>
        <v>104000</v>
      </c>
      <c r="Q66" s="7">
        <f t="shared" si="8"/>
        <v>0.26776259615384612</v>
      </c>
      <c r="R66" s="7">
        <f t="shared" si="9"/>
        <v>0.14846798076923085</v>
      </c>
      <c r="S66" s="5">
        <f t="shared" si="10"/>
        <v>4.943819838878432E-2</v>
      </c>
      <c r="T66" s="5">
        <f t="shared" si="11"/>
        <v>2.8555121868441776E-2</v>
      </c>
      <c r="U66" s="5">
        <f t="shared" si="12"/>
        <v>2.0883076520342544E-2</v>
      </c>
    </row>
    <row r="67" spans="1:21" x14ac:dyDescent="0.25">
      <c r="A67">
        <v>5</v>
      </c>
      <c r="B67">
        <v>60</v>
      </c>
      <c r="C67" s="10">
        <f t="shared" si="13"/>
        <v>131847.31</v>
      </c>
      <c r="D67" s="10">
        <f>'(Optional) Additional IN-OUT'!H74</f>
        <v>0</v>
      </c>
      <c r="E67" s="10">
        <f>ROUND(((C67+D67)*(1+Nocharge_monthly_return)),2)</f>
        <v>132388.45000000001</v>
      </c>
      <c r="F67" s="10">
        <f t="shared" si="14"/>
        <v>119440.67000000001</v>
      </c>
      <c r="G67" s="10">
        <f t="shared" si="4"/>
        <v>0</v>
      </c>
      <c r="H67" s="10">
        <f>ROUND(((F67+G67)*(1+Withcharge_monthly_return)),2)</f>
        <v>119930.89</v>
      </c>
      <c r="I67" s="10">
        <f t="shared" si="1"/>
        <v>184.26</v>
      </c>
      <c r="J67" t="b">
        <f t="shared" si="17"/>
        <v>0</v>
      </c>
      <c r="K67" s="10">
        <f t="shared" si="3"/>
        <v>0</v>
      </c>
      <c r="L67" s="24">
        <f t="shared" si="5"/>
        <v>184.26</v>
      </c>
      <c r="M67" s="24">
        <f t="shared" si="6"/>
        <v>119746.63</v>
      </c>
      <c r="N67" s="24">
        <f t="shared" si="7"/>
        <v>12641.820000000007</v>
      </c>
      <c r="O67" s="24">
        <f t="shared" si="15"/>
        <v>11085.319999999998</v>
      </c>
      <c r="P67" s="24">
        <f t="shared" si="16"/>
        <v>104000</v>
      </c>
      <c r="Q67" s="7">
        <f t="shared" si="8"/>
        <v>0.27296586538461542</v>
      </c>
      <c r="R67" s="7">
        <f t="shared" si="9"/>
        <v>0.15140990384615383</v>
      </c>
      <c r="S67" s="5">
        <f t="shared" si="10"/>
        <v>4.9453865731622519E-2</v>
      </c>
      <c r="T67" s="5">
        <f t="shared" si="11"/>
        <v>2.8598749839876075E-2</v>
      </c>
      <c r="U67" s="5">
        <f t="shared" si="12"/>
        <v>2.0855115891746445E-2</v>
      </c>
    </row>
    <row r="68" spans="1:21" x14ac:dyDescent="0.25">
      <c r="A68">
        <v>6</v>
      </c>
      <c r="B68">
        <v>61</v>
      </c>
      <c r="C68" s="10">
        <f t="shared" si="13"/>
        <v>132388.45000000001</v>
      </c>
      <c r="D68" s="10">
        <f>'(Optional) Additional IN-OUT'!H75</f>
        <v>1000</v>
      </c>
      <c r="E68" s="10">
        <f>ROUND(((C68+D68)*(1+Nocharge_monthly_return)),2)</f>
        <v>133935.92000000001</v>
      </c>
      <c r="F68" s="10">
        <f t="shared" si="14"/>
        <v>119746.63</v>
      </c>
      <c r="G68" s="10">
        <f t="shared" si="4"/>
        <v>1000</v>
      </c>
      <c r="H68" s="10">
        <f>ROUND(((F68+G68)*(1+Withcharge_monthly_return)),2)</f>
        <v>121242.21</v>
      </c>
      <c r="I68" s="10">
        <f t="shared" si="1"/>
        <v>186.27</v>
      </c>
      <c r="J68" t="b">
        <f t="shared" si="17"/>
        <v>1</v>
      </c>
      <c r="K68" s="10">
        <f t="shared" si="3"/>
        <v>0</v>
      </c>
      <c r="L68" s="24">
        <f t="shared" si="5"/>
        <v>186.27</v>
      </c>
      <c r="M68" s="24">
        <f t="shared" si="6"/>
        <v>121055.94</v>
      </c>
      <c r="N68" s="24">
        <f t="shared" si="7"/>
        <v>12879.98000000001</v>
      </c>
      <c r="O68" s="24">
        <f t="shared" si="15"/>
        <v>11271.589999999998</v>
      </c>
      <c r="P68" s="24">
        <f t="shared" si="16"/>
        <v>105000</v>
      </c>
      <c r="Q68" s="7">
        <f t="shared" si="8"/>
        <v>0.27558019047619053</v>
      </c>
      <c r="R68" s="7">
        <f t="shared" si="9"/>
        <v>0.15291371428571421</v>
      </c>
      <c r="S68" s="5">
        <f t="shared" si="10"/>
        <v>4.9047058563607769E-2</v>
      </c>
      <c r="T68" s="5">
        <f t="shared" si="11"/>
        <v>2.8387403877704061E-2</v>
      </c>
      <c r="U68" s="5">
        <f t="shared" si="12"/>
        <v>2.0659654685903708E-2</v>
      </c>
    </row>
    <row r="69" spans="1:21" x14ac:dyDescent="0.25">
      <c r="A69">
        <v>6</v>
      </c>
      <c r="B69">
        <v>62</v>
      </c>
      <c r="C69" s="10">
        <f t="shared" si="13"/>
        <v>133935.92000000001</v>
      </c>
      <c r="D69" s="10">
        <f>'(Optional) Additional IN-OUT'!H76</f>
        <v>0</v>
      </c>
      <c r="E69" s="10">
        <f>ROUND(((C69+D69)*(1+Nocharge_monthly_return)),2)</f>
        <v>134485.64000000001</v>
      </c>
      <c r="F69" s="10">
        <f t="shared" si="14"/>
        <v>121055.94</v>
      </c>
      <c r="G69" s="10">
        <f t="shared" si="4"/>
        <v>0</v>
      </c>
      <c r="H69" s="10">
        <f>ROUND(((F69+G69)*(1+Withcharge_monthly_return)),2)</f>
        <v>121552.79</v>
      </c>
      <c r="I69" s="10">
        <f t="shared" si="1"/>
        <v>186.75</v>
      </c>
      <c r="J69" t="b">
        <f t="shared" si="17"/>
        <v>0</v>
      </c>
      <c r="K69" s="10">
        <f t="shared" si="3"/>
        <v>0</v>
      </c>
      <c r="L69" s="24">
        <f t="shared" si="5"/>
        <v>186.75</v>
      </c>
      <c r="M69" s="24">
        <f t="shared" si="6"/>
        <v>121366.04</v>
      </c>
      <c r="N69" s="24">
        <f t="shared" si="7"/>
        <v>13119.60000000002</v>
      </c>
      <c r="O69" s="24">
        <f t="shared" si="15"/>
        <v>11458.339999999998</v>
      </c>
      <c r="P69" s="24">
        <f t="shared" si="16"/>
        <v>105000</v>
      </c>
      <c r="Q69" s="7">
        <f t="shared" si="8"/>
        <v>0.2808156190476192</v>
      </c>
      <c r="R69" s="7">
        <f t="shared" si="9"/>
        <v>0.15586704761904757</v>
      </c>
      <c r="S69" s="5">
        <f t="shared" si="10"/>
        <v>4.9068534169134953E-2</v>
      </c>
      <c r="T69" s="5">
        <f t="shared" si="11"/>
        <v>2.8432326399564983E-2</v>
      </c>
      <c r="U69" s="5">
        <f t="shared" si="12"/>
        <v>2.063620776956997E-2</v>
      </c>
    </row>
    <row r="70" spans="1:21" x14ac:dyDescent="0.25">
      <c r="A70">
        <v>6</v>
      </c>
      <c r="B70">
        <v>63</v>
      </c>
      <c r="C70" s="10">
        <f t="shared" si="13"/>
        <v>134485.64000000001</v>
      </c>
      <c r="D70" s="10">
        <f>'(Optional) Additional IN-OUT'!H77</f>
        <v>0</v>
      </c>
      <c r="E70" s="10">
        <f>ROUND(((C70+D70)*(1+Nocharge_monthly_return)),2)</f>
        <v>135037.60999999999</v>
      </c>
      <c r="F70" s="10">
        <f t="shared" si="14"/>
        <v>121366.04</v>
      </c>
      <c r="G70" s="10">
        <f t="shared" si="4"/>
        <v>0</v>
      </c>
      <c r="H70" s="10">
        <f>ROUND(((F70+G70)*(1+Withcharge_monthly_return)),2)</f>
        <v>121864.17</v>
      </c>
      <c r="I70" s="10">
        <f t="shared" si="1"/>
        <v>187.23</v>
      </c>
      <c r="J70" t="b">
        <f t="shared" si="17"/>
        <v>0</v>
      </c>
      <c r="K70" s="10">
        <f t="shared" si="3"/>
        <v>0</v>
      </c>
      <c r="L70" s="24">
        <f t="shared" si="5"/>
        <v>187.23</v>
      </c>
      <c r="M70" s="24">
        <f t="shared" si="6"/>
        <v>121676.94</v>
      </c>
      <c r="N70" s="24">
        <f t="shared" si="7"/>
        <v>13360.669999999984</v>
      </c>
      <c r="O70" s="24">
        <f t="shared" si="15"/>
        <v>11645.569999999998</v>
      </c>
      <c r="P70" s="24">
        <f t="shared" si="16"/>
        <v>105000</v>
      </c>
      <c r="Q70" s="7">
        <f t="shared" si="8"/>
        <v>0.28607247619047604</v>
      </c>
      <c r="R70" s="7">
        <f t="shared" si="9"/>
        <v>0.15882799999999997</v>
      </c>
      <c r="S70" s="5">
        <f t="shared" si="10"/>
        <v>4.9089319188974488E-2</v>
      </c>
      <c r="T70" s="5">
        <f t="shared" si="11"/>
        <v>2.8475833759726066E-2</v>
      </c>
      <c r="U70" s="5">
        <f t="shared" si="12"/>
        <v>2.0613485429248422E-2</v>
      </c>
    </row>
    <row r="71" spans="1:21" x14ac:dyDescent="0.25">
      <c r="A71">
        <v>6</v>
      </c>
      <c r="B71">
        <v>64</v>
      </c>
      <c r="C71" s="10">
        <f t="shared" si="13"/>
        <v>135037.60999999999</v>
      </c>
      <c r="D71" s="10">
        <f>'(Optional) Additional IN-OUT'!H78</f>
        <v>0</v>
      </c>
      <c r="E71" s="10">
        <f>ROUND(((C71+D71)*(1+Nocharge_monthly_return)),2)</f>
        <v>135591.85</v>
      </c>
      <c r="F71" s="10">
        <f t="shared" si="14"/>
        <v>121676.94</v>
      </c>
      <c r="G71" s="10">
        <f t="shared" si="4"/>
        <v>0</v>
      </c>
      <c r="H71" s="10">
        <f>ROUND(((F71+G71)*(1+Withcharge_monthly_return)),2)</f>
        <v>122176.34</v>
      </c>
      <c r="I71" s="10">
        <f t="shared" si="1"/>
        <v>187.71</v>
      </c>
      <c r="J71" t="b">
        <f t="shared" si="17"/>
        <v>0</v>
      </c>
      <c r="K71" s="10">
        <f t="shared" si="3"/>
        <v>0</v>
      </c>
      <c r="L71" s="24">
        <f t="shared" si="5"/>
        <v>187.71</v>
      </c>
      <c r="M71" s="24">
        <f t="shared" si="6"/>
        <v>121988.62999999999</v>
      </c>
      <c r="N71" s="24">
        <f t="shared" si="7"/>
        <v>13603.220000000016</v>
      </c>
      <c r="O71" s="24">
        <f t="shared" si="15"/>
        <v>11833.279999999997</v>
      </c>
      <c r="P71" s="24">
        <f t="shared" si="16"/>
        <v>105000</v>
      </c>
      <c r="Q71" s="7">
        <f t="shared" si="8"/>
        <v>0.29135095238095254</v>
      </c>
      <c r="R71" s="7">
        <f t="shared" si="9"/>
        <v>0.16179647619047599</v>
      </c>
      <c r="S71" s="5">
        <f t="shared" si="10"/>
        <v>4.9109461666320665E-2</v>
      </c>
      <c r="T71" s="5">
        <f t="shared" si="11"/>
        <v>2.8517973114831265E-2</v>
      </c>
      <c r="U71" s="5">
        <f t="shared" si="12"/>
        <v>2.0591488551489401E-2</v>
      </c>
    </row>
    <row r="72" spans="1:21" x14ac:dyDescent="0.25">
      <c r="A72">
        <v>6</v>
      </c>
      <c r="B72">
        <v>65</v>
      </c>
      <c r="C72" s="10">
        <f t="shared" si="13"/>
        <v>135591.85</v>
      </c>
      <c r="D72" s="10">
        <f>'(Optional) Additional IN-OUT'!H79</f>
        <v>0</v>
      </c>
      <c r="E72" s="10">
        <f>ROUND(((C72+D72)*(1+Nocharge_monthly_return)),2)</f>
        <v>136148.35999999999</v>
      </c>
      <c r="F72" s="10">
        <f t="shared" si="14"/>
        <v>121988.62999999999</v>
      </c>
      <c r="G72" s="10">
        <f t="shared" si="4"/>
        <v>0</v>
      </c>
      <c r="H72" s="10">
        <f>ROUND(((F72+G72)*(1+Withcharge_monthly_return)),2)</f>
        <v>122489.31</v>
      </c>
      <c r="I72" s="10">
        <f t="shared" ref="I72:I135" si="18">ROUND(H72*Monthly_charges,2)</f>
        <v>188.19</v>
      </c>
      <c r="J72" t="b">
        <f t="shared" si="17"/>
        <v>0</v>
      </c>
      <c r="K72" s="10">
        <f t="shared" ref="K72:K135" si="19">IF(J72=TRUE,EQ_Ongoing_Monetary+Product_Ongoing_Monetary,0)</f>
        <v>0</v>
      </c>
      <c r="L72" s="24">
        <f t="shared" si="5"/>
        <v>188.19</v>
      </c>
      <c r="M72" s="24">
        <f t="shared" si="6"/>
        <v>122301.12</v>
      </c>
      <c r="N72" s="24">
        <f t="shared" si="7"/>
        <v>13847.239999999991</v>
      </c>
      <c r="O72" s="24">
        <f t="shared" si="15"/>
        <v>12021.469999999998</v>
      </c>
      <c r="P72" s="24">
        <f t="shared" si="16"/>
        <v>105000</v>
      </c>
      <c r="Q72" s="7">
        <f t="shared" si="8"/>
        <v>0.29665104761904759</v>
      </c>
      <c r="R72" s="7">
        <f t="shared" si="9"/>
        <v>0.16477257142857149</v>
      </c>
      <c r="S72" s="5">
        <f t="shared" si="10"/>
        <v>4.9128977932319538E-2</v>
      </c>
      <c r="T72" s="5">
        <f t="shared" si="11"/>
        <v>2.8558819957958385E-2</v>
      </c>
      <c r="U72" s="5">
        <f t="shared" si="12"/>
        <v>2.0570157974361153E-2</v>
      </c>
    </row>
    <row r="73" spans="1:21" x14ac:dyDescent="0.25">
      <c r="A73">
        <v>6</v>
      </c>
      <c r="B73">
        <v>66</v>
      </c>
      <c r="C73" s="10">
        <f t="shared" si="13"/>
        <v>136148.35999999999</v>
      </c>
      <c r="D73" s="10">
        <f>'(Optional) Additional IN-OUT'!H80</f>
        <v>0</v>
      </c>
      <c r="E73" s="10">
        <f>ROUND(((C73+D73)*(1+Nocharge_monthly_return)),2)</f>
        <v>136707.16</v>
      </c>
      <c r="F73" s="10">
        <f t="shared" si="14"/>
        <v>122301.12</v>
      </c>
      <c r="G73" s="10">
        <f t="shared" ref="G73:G136" si="20">D73</f>
        <v>0</v>
      </c>
      <c r="H73" s="10">
        <f>ROUND(((F73+G73)*(1+Withcharge_monthly_return)),2)</f>
        <v>122803.08</v>
      </c>
      <c r="I73" s="10">
        <f t="shared" si="18"/>
        <v>188.67</v>
      </c>
      <c r="J73" t="b">
        <f t="shared" si="17"/>
        <v>0</v>
      </c>
      <c r="K73" s="10">
        <f t="shared" si="19"/>
        <v>0</v>
      </c>
      <c r="L73" s="24">
        <f t="shared" ref="L73:L136" si="21">K73+I73</f>
        <v>188.67</v>
      </c>
      <c r="M73" s="24">
        <f t="shared" ref="M73:M136" si="22">H73-L73</f>
        <v>122614.41</v>
      </c>
      <c r="N73" s="24">
        <f t="shared" ref="N73:N136" si="23">E73-M73</f>
        <v>14092.75</v>
      </c>
      <c r="O73" s="24">
        <f t="shared" si="15"/>
        <v>12210.139999999998</v>
      </c>
      <c r="P73" s="24">
        <f t="shared" si="16"/>
        <v>105000</v>
      </c>
      <c r="Q73" s="7">
        <f t="shared" ref="Q73:Q136" si="24">(E73/P73)-1</f>
        <v>0.30197295238095245</v>
      </c>
      <c r="R73" s="7">
        <f t="shared" ref="R73:R136" si="25">(M73/P73)-1</f>
        <v>0.1677562857142858</v>
      </c>
      <c r="S73" s="5">
        <f t="shared" ref="S73:S136" si="26">RATE(B73/12,,P73,-E73)</f>
        <v>4.9147911395814106E-2</v>
      </c>
      <c r="T73" s="5">
        <f t="shared" ref="T73:T136" si="27">RATE(B73/12,,P73,-M73)</f>
        <v>2.8598429828278649E-2</v>
      </c>
      <c r="U73" s="5">
        <f t="shared" ref="U73:U136" si="28">S73-T73</f>
        <v>2.0549481567535458E-2</v>
      </c>
    </row>
    <row r="74" spans="1:21" x14ac:dyDescent="0.25">
      <c r="A74">
        <v>6</v>
      </c>
      <c r="B74">
        <v>67</v>
      </c>
      <c r="C74" s="10">
        <f t="shared" ref="C74:C137" si="29">E73</f>
        <v>136707.16</v>
      </c>
      <c r="D74" s="10">
        <f>'(Optional) Additional IN-OUT'!H81</f>
        <v>0</v>
      </c>
      <c r="E74" s="10">
        <f>ROUND(((C74+D74)*(1+Nocharge_monthly_return)),2)</f>
        <v>137268.25</v>
      </c>
      <c r="F74" s="10">
        <f t="shared" ref="F74:F137" si="30">M73</f>
        <v>122614.41</v>
      </c>
      <c r="G74" s="10">
        <f t="shared" si="20"/>
        <v>0</v>
      </c>
      <c r="H74" s="10">
        <f>ROUND(((F74+G74)*(1+Withcharge_monthly_return)),2)</f>
        <v>123117.66</v>
      </c>
      <c r="I74" s="10">
        <f t="shared" si="18"/>
        <v>189.16</v>
      </c>
      <c r="J74" t="b">
        <f t="shared" si="17"/>
        <v>0</v>
      </c>
      <c r="K74" s="10">
        <f t="shared" si="19"/>
        <v>0</v>
      </c>
      <c r="L74" s="24">
        <f t="shared" si="21"/>
        <v>189.16</v>
      </c>
      <c r="M74" s="24">
        <f t="shared" si="22"/>
        <v>122928.5</v>
      </c>
      <c r="N74" s="24">
        <f t="shared" si="23"/>
        <v>14339.75</v>
      </c>
      <c r="O74" s="24">
        <f t="shared" ref="O74:O137" si="31">O73+L74</f>
        <v>12399.299999999997</v>
      </c>
      <c r="P74" s="24">
        <f t="shared" ref="P74:P137" si="32">P73+D74</f>
        <v>105000</v>
      </c>
      <c r="Q74" s="7">
        <f t="shared" si="24"/>
        <v>0.30731666666666668</v>
      </c>
      <c r="R74" s="7">
        <f t="shared" si="25"/>
        <v>0.17074761904761915</v>
      </c>
      <c r="S74" s="5">
        <f t="shared" si="26"/>
        <v>4.9166275204762216E-2</v>
      </c>
      <c r="T74" s="5">
        <f t="shared" si="27"/>
        <v>2.8636854976692671E-2</v>
      </c>
      <c r="U74" s="5">
        <f t="shared" si="28"/>
        <v>2.0529420228069546E-2</v>
      </c>
    </row>
    <row r="75" spans="1:21" x14ac:dyDescent="0.25">
      <c r="A75">
        <v>6</v>
      </c>
      <c r="B75">
        <v>68</v>
      </c>
      <c r="C75" s="10">
        <f t="shared" si="29"/>
        <v>137268.25</v>
      </c>
      <c r="D75" s="10">
        <f>'(Optional) Additional IN-OUT'!H82</f>
        <v>0</v>
      </c>
      <c r="E75" s="10">
        <f>ROUND(((C75+D75)*(1+Nocharge_monthly_return)),2)</f>
        <v>137831.64000000001</v>
      </c>
      <c r="F75" s="10">
        <f t="shared" si="30"/>
        <v>122928.5</v>
      </c>
      <c r="G75" s="10">
        <f t="shared" si="20"/>
        <v>0</v>
      </c>
      <c r="H75" s="10">
        <f>ROUND(((F75+G75)*(1+Withcharge_monthly_return)),2)</f>
        <v>123433.04</v>
      </c>
      <c r="I75" s="10">
        <f t="shared" si="18"/>
        <v>189.64</v>
      </c>
      <c r="J75" t="b">
        <f t="shared" si="17"/>
        <v>0</v>
      </c>
      <c r="K75" s="10">
        <f t="shared" si="19"/>
        <v>0</v>
      </c>
      <c r="L75" s="24">
        <f t="shared" si="21"/>
        <v>189.64</v>
      </c>
      <c r="M75" s="24">
        <f t="shared" si="22"/>
        <v>123243.4</v>
      </c>
      <c r="N75" s="24">
        <f t="shared" si="23"/>
        <v>14588.24000000002</v>
      </c>
      <c r="O75" s="24">
        <f t="shared" si="31"/>
        <v>12588.939999999997</v>
      </c>
      <c r="P75" s="24">
        <f t="shared" si="32"/>
        <v>105000</v>
      </c>
      <c r="Q75" s="7">
        <f t="shared" si="24"/>
        <v>0.31268228571428591</v>
      </c>
      <c r="R75" s="7">
        <f t="shared" si="25"/>
        <v>0.17374666666666672</v>
      </c>
      <c r="S75" s="5">
        <f t="shared" si="26"/>
        <v>4.9184095322631745E-2</v>
      </c>
      <c r="T75" s="5">
        <f t="shared" si="27"/>
        <v>2.8674159336671105E-2</v>
      </c>
      <c r="U75" s="5">
        <f t="shared" si="28"/>
        <v>2.0509935985960639E-2</v>
      </c>
    </row>
    <row r="76" spans="1:21" x14ac:dyDescent="0.25">
      <c r="A76">
        <v>6</v>
      </c>
      <c r="B76">
        <v>69</v>
      </c>
      <c r="C76" s="10">
        <f t="shared" si="29"/>
        <v>137831.64000000001</v>
      </c>
      <c r="D76" s="10">
        <f>'(Optional) Additional IN-OUT'!H83</f>
        <v>0</v>
      </c>
      <c r="E76" s="10">
        <f>ROUND(((C76+D76)*(1+Nocharge_monthly_return)),2)</f>
        <v>138397.35</v>
      </c>
      <c r="F76" s="10">
        <f t="shared" si="30"/>
        <v>123243.4</v>
      </c>
      <c r="G76" s="10">
        <f t="shared" si="20"/>
        <v>0</v>
      </c>
      <c r="H76" s="10">
        <f>ROUND(((F76+G76)*(1+Withcharge_monthly_return)),2)</f>
        <v>123749.23</v>
      </c>
      <c r="I76" s="10">
        <f t="shared" si="18"/>
        <v>190.13</v>
      </c>
      <c r="J76" t="b">
        <f t="shared" si="17"/>
        <v>0</v>
      </c>
      <c r="K76" s="10">
        <f t="shared" si="19"/>
        <v>0</v>
      </c>
      <c r="L76" s="24">
        <f t="shared" si="21"/>
        <v>190.13</v>
      </c>
      <c r="M76" s="24">
        <f t="shared" si="22"/>
        <v>123559.09999999999</v>
      </c>
      <c r="N76" s="24">
        <f t="shared" si="23"/>
        <v>14838.250000000015</v>
      </c>
      <c r="O76" s="24">
        <f t="shared" si="31"/>
        <v>12779.069999999996</v>
      </c>
      <c r="P76" s="24">
        <f t="shared" si="32"/>
        <v>105000</v>
      </c>
      <c r="Q76" s="7">
        <f t="shared" si="24"/>
        <v>0.31807000000000007</v>
      </c>
      <c r="R76" s="7">
        <f t="shared" si="25"/>
        <v>0.17675333333333332</v>
      </c>
      <c r="S76" s="5">
        <f t="shared" si="26"/>
        <v>4.9201409329024046E-2</v>
      </c>
      <c r="T76" s="5">
        <f t="shared" si="27"/>
        <v>2.8710374056231749E-2</v>
      </c>
      <c r="U76" s="5">
        <f t="shared" si="28"/>
        <v>2.0491035272792297E-2</v>
      </c>
    </row>
    <row r="77" spans="1:21" x14ac:dyDescent="0.25">
      <c r="A77">
        <v>6</v>
      </c>
      <c r="B77">
        <v>70</v>
      </c>
      <c r="C77" s="10">
        <f t="shared" si="29"/>
        <v>138397.35</v>
      </c>
      <c r="D77" s="10">
        <f>'(Optional) Additional IN-OUT'!H84</f>
        <v>0</v>
      </c>
      <c r="E77" s="10">
        <f>ROUND(((C77+D77)*(1+Nocharge_monthly_return)),2)</f>
        <v>138965.38</v>
      </c>
      <c r="F77" s="10">
        <f t="shared" si="30"/>
        <v>123559.09999999999</v>
      </c>
      <c r="G77" s="10">
        <f t="shared" si="20"/>
        <v>0</v>
      </c>
      <c r="H77" s="10">
        <f>ROUND(((F77+G77)*(1+Withcharge_monthly_return)),2)</f>
        <v>124066.23</v>
      </c>
      <c r="I77" s="10">
        <f t="shared" si="18"/>
        <v>190.61</v>
      </c>
      <c r="J77" t="b">
        <f t="shared" si="17"/>
        <v>0</v>
      </c>
      <c r="K77" s="10">
        <f t="shared" si="19"/>
        <v>0</v>
      </c>
      <c r="L77" s="24">
        <f t="shared" si="21"/>
        <v>190.61</v>
      </c>
      <c r="M77" s="24">
        <f t="shared" si="22"/>
        <v>123875.62</v>
      </c>
      <c r="N77" s="24">
        <f t="shared" si="23"/>
        <v>15089.760000000009</v>
      </c>
      <c r="O77" s="24">
        <f t="shared" si="31"/>
        <v>12969.679999999997</v>
      </c>
      <c r="P77" s="24">
        <f t="shared" si="32"/>
        <v>105000</v>
      </c>
      <c r="Q77" s="7">
        <f t="shared" si="24"/>
        <v>0.32347980952380961</v>
      </c>
      <c r="R77" s="7">
        <f t="shared" si="25"/>
        <v>0.17976780952380955</v>
      </c>
      <c r="S77" s="5">
        <f t="shared" si="26"/>
        <v>4.9218226496453334E-2</v>
      </c>
      <c r="T77" s="5">
        <f t="shared" si="27"/>
        <v>2.8745571382840507E-2</v>
      </c>
      <c r="U77" s="5">
        <f t="shared" si="28"/>
        <v>2.0472655113612827E-2</v>
      </c>
    </row>
    <row r="78" spans="1:21" x14ac:dyDescent="0.25">
      <c r="A78">
        <v>6</v>
      </c>
      <c r="B78">
        <v>71</v>
      </c>
      <c r="C78" s="10">
        <f t="shared" si="29"/>
        <v>138965.38</v>
      </c>
      <c r="D78" s="10">
        <f>'(Optional) Additional IN-OUT'!H85</f>
        <v>0</v>
      </c>
      <c r="E78" s="10">
        <f>ROUND(((C78+D78)*(1+Nocharge_monthly_return)),2)</f>
        <v>139535.74</v>
      </c>
      <c r="F78" s="10">
        <f t="shared" si="30"/>
        <v>123875.62</v>
      </c>
      <c r="G78" s="10">
        <f t="shared" si="20"/>
        <v>0</v>
      </c>
      <c r="H78" s="10">
        <f>ROUND(((F78+G78)*(1+Withcharge_monthly_return)),2)</f>
        <v>124384.05</v>
      </c>
      <c r="I78" s="10">
        <f t="shared" si="18"/>
        <v>191.1</v>
      </c>
      <c r="J78" t="b">
        <f t="shared" si="17"/>
        <v>0</v>
      </c>
      <c r="K78" s="10">
        <f t="shared" si="19"/>
        <v>0</v>
      </c>
      <c r="L78" s="24">
        <f t="shared" si="21"/>
        <v>191.1</v>
      </c>
      <c r="M78" s="24">
        <f t="shared" si="22"/>
        <v>124192.95</v>
      </c>
      <c r="N78" s="24">
        <f t="shared" si="23"/>
        <v>15342.789999999994</v>
      </c>
      <c r="O78" s="24">
        <f t="shared" si="31"/>
        <v>13160.779999999997</v>
      </c>
      <c r="P78" s="24">
        <f t="shared" si="32"/>
        <v>105000</v>
      </c>
      <c r="Q78" s="7">
        <f t="shared" si="24"/>
        <v>0.3289118095238095</v>
      </c>
      <c r="R78" s="7">
        <f t="shared" si="25"/>
        <v>0.18279000000000001</v>
      </c>
      <c r="S78" s="5">
        <f t="shared" si="26"/>
        <v>4.9234568433767188E-2</v>
      </c>
      <c r="T78" s="5">
        <f t="shared" si="27"/>
        <v>2.8779777233106475E-2</v>
      </c>
      <c r="U78" s="5">
        <f t="shared" si="28"/>
        <v>2.0454791200660714E-2</v>
      </c>
    </row>
    <row r="79" spans="1:21" x14ac:dyDescent="0.25">
      <c r="A79">
        <v>6</v>
      </c>
      <c r="B79">
        <v>72</v>
      </c>
      <c r="C79" s="10">
        <f t="shared" si="29"/>
        <v>139535.74</v>
      </c>
      <c r="D79" s="10">
        <f>'(Optional) Additional IN-OUT'!H86</f>
        <v>0</v>
      </c>
      <c r="E79" s="10">
        <f>ROUND(((C79+D79)*(1+Nocharge_monthly_return)),2)</f>
        <v>140108.44</v>
      </c>
      <c r="F79" s="10">
        <f t="shared" si="30"/>
        <v>124192.95</v>
      </c>
      <c r="G79" s="10">
        <f t="shared" si="20"/>
        <v>0</v>
      </c>
      <c r="H79" s="10">
        <f>ROUND(((F79+G79)*(1+Withcharge_monthly_return)),2)</f>
        <v>124702.68</v>
      </c>
      <c r="I79" s="10">
        <f t="shared" si="18"/>
        <v>191.59</v>
      </c>
      <c r="J79" t="b">
        <f t="shared" si="17"/>
        <v>0</v>
      </c>
      <c r="K79" s="10">
        <f t="shared" si="19"/>
        <v>0</v>
      </c>
      <c r="L79" s="24">
        <f t="shared" si="21"/>
        <v>191.59</v>
      </c>
      <c r="M79" s="24">
        <f t="shared" si="22"/>
        <v>124511.09</v>
      </c>
      <c r="N79" s="24">
        <f t="shared" si="23"/>
        <v>15597.350000000006</v>
      </c>
      <c r="O79" s="24">
        <f t="shared" si="31"/>
        <v>13352.369999999997</v>
      </c>
      <c r="P79" s="24">
        <f t="shared" si="32"/>
        <v>105000</v>
      </c>
      <c r="Q79" s="7">
        <f t="shared" si="24"/>
        <v>0.33436609523809535</v>
      </c>
      <c r="R79" s="7">
        <f t="shared" si="25"/>
        <v>0.18581990476190469</v>
      </c>
      <c r="S79" s="5">
        <f t="shared" si="26"/>
        <v>4.925045549094987E-2</v>
      </c>
      <c r="T79" s="5">
        <f t="shared" si="27"/>
        <v>2.881303001937081E-2</v>
      </c>
      <c r="U79" s="5">
        <f t="shared" si="28"/>
        <v>2.0437425471579059E-2</v>
      </c>
    </row>
    <row r="80" spans="1:21" x14ac:dyDescent="0.25">
      <c r="A80">
        <v>7</v>
      </c>
      <c r="B80">
        <v>73</v>
      </c>
      <c r="C80" s="10">
        <f t="shared" si="29"/>
        <v>140108.44</v>
      </c>
      <c r="D80" s="10">
        <f>'(Optional) Additional IN-OUT'!H87</f>
        <v>1000</v>
      </c>
      <c r="E80" s="10">
        <f>ROUND(((C80+D80)*(1+Nocharge_monthly_return)),2)</f>
        <v>141687.59</v>
      </c>
      <c r="F80" s="10">
        <f t="shared" si="30"/>
        <v>124511.09</v>
      </c>
      <c r="G80" s="10">
        <f t="shared" si="20"/>
        <v>1000</v>
      </c>
      <c r="H80" s="10">
        <f>ROUND(((F80+G80)*(1+Withcharge_monthly_return)),2)</f>
        <v>126026.23</v>
      </c>
      <c r="I80" s="10">
        <f t="shared" si="18"/>
        <v>193.62</v>
      </c>
      <c r="J80" t="b">
        <f t="shared" si="17"/>
        <v>1</v>
      </c>
      <c r="K80" s="10">
        <f t="shared" si="19"/>
        <v>0</v>
      </c>
      <c r="L80" s="24">
        <f t="shared" si="21"/>
        <v>193.62</v>
      </c>
      <c r="M80" s="24">
        <f t="shared" si="22"/>
        <v>125832.61</v>
      </c>
      <c r="N80" s="24">
        <f t="shared" si="23"/>
        <v>15854.979999999996</v>
      </c>
      <c r="O80" s="24">
        <f t="shared" si="31"/>
        <v>13545.989999999998</v>
      </c>
      <c r="P80" s="24">
        <f t="shared" si="32"/>
        <v>106000</v>
      </c>
      <c r="Q80" s="7">
        <f t="shared" si="24"/>
        <v>0.33667537735849051</v>
      </c>
      <c r="R80" s="7">
        <f t="shared" si="25"/>
        <v>0.1871000943396226</v>
      </c>
      <c r="S80" s="5">
        <f t="shared" si="26"/>
        <v>4.8857756408049235E-2</v>
      </c>
      <c r="T80" s="5">
        <f t="shared" si="27"/>
        <v>2.8595201978163141E-2</v>
      </c>
      <c r="U80" s="5">
        <f t="shared" si="28"/>
        <v>2.0262554429886094E-2</v>
      </c>
    </row>
    <row r="81" spans="1:21" x14ac:dyDescent="0.25">
      <c r="A81">
        <v>7</v>
      </c>
      <c r="B81">
        <v>74</v>
      </c>
      <c r="C81" s="10">
        <f t="shared" si="29"/>
        <v>141687.59</v>
      </c>
      <c r="D81" s="10">
        <f>'(Optional) Additional IN-OUT'!H88</f>
        <v>0</v>
      </c>
      <c r="E81" s="10">
        <f>ROUND(((C81+D81)*(1+Nocharge_monthly_return)),2)</f>
        <v>142269.12</v>
      </c>
      <c r="F81" s="10">
        <f t="shared" si="30"/>
        <v>125832.61</v>
      </c>
      <c r="G81" s="10">
        <f t="shared" si="20"/>
        <v>0</v>
      </c>
      <c r="H81" s="10">
        <f>ROUND(((F81+G81)*(1+Withcharge_monthly_return)),2)</f>
        <v>126349.07</v>
      </c>
      <c r="I81" s="10">
        <f t="shared" si="18"/>
        <v>194.12</v>
      </c>
      <c r="J81" t="b">
        <f t="shared" si="17"/>
        <v>0</v>
      </c>
      <c r="K81" s="10">
        <f t="shared" si="19"/>
        <v>0</v>
      </c>
      <c r="L81" s="24">
        <f t="shared" si="21"/>
        <v>194.12</v>
      </c>
      <c r="M81" s="24">
        <f t="shared" si="22"/>
        <v>126154.95000000001</v>
      </c>
      <c r="N81" s="24">
        <f t="shared" si="23"/>
        <v>16114.169999999984</v>
      </c>
      <c r="O81" s="24">
        <f t="shared" si="31"/>
        <v>13740.109999999999</v>
      </c>
      <c r="P81" s="24">
        <f t="shared" si="32"/>
        <v>106000</v>
      </c>
      <c r="Q81" s="7">
        <f t="shared" si="24"/>
        <v>0.34216150943396229</v>
      </c>
      <c r="R81" s="7">
        <f t="shared" si="25"/>
        <v>0.19014103773584923</v>
      </c>
      <c r="S81" s="5">
        <f t="shared" si="26"/>
        <v>4.8878297496938859E-2</v>
      </c>
      <c r="T81" s="5">
        <f t="shared" si="27"/>
        <v>2.8630044009047596E-2</v>
      </c>
      <c r="U81" s="5">
        <f t="shared" si="28"/>
        <v>2.0248253487891263E-2</v>
      </c>
    </row>
    <row r="82" spans="1:21" x14ac:dyDescent="0.25">
      <c r="A82">
        <v>7</v>
      </c>
      <c r="B82">
        <v>75</v>
      </c>
      <c r="C82" s="10">
        <f t="shared" si="29"/>
        <v>142269.12</v>
      </c>
      <c r="D82" s="10">
        <f>'(Optional) Additional IN-OUT'!H89</f>
        <v>0</v>
      </c>
      <c r="E82" s="10">
        <f>ROUND(((C82+D82)*(1+Nocharge_monthly_return)),2)</f>
        <v>142853.04</v>
      </c>
      <c r="F82" s="10">
        <f t="shared" si="30"/>
        <v>126154.95000000001</v>
      </c>
      <c r="G82" s="10">
        <f t="shared" si="20"/>
        <v>0</v>
      </c>
      <c r="H82" s="10">
        <f>ROUND(((F82+G82)*(1+Withcharge_monthly_return)),2)</f>
        <v>126672.73</v>
      </c>
      <c r="I82" s="10">
        <f t="shared" si="18"/>
        <v>194.62</v>
      </c>
      <c r="J82" t="b">
        <f t="shared" si="17"/>
        <v>0</v>
      </c>
      <c r="K82" s="10">
        <f t="shared" si="19"/>
        <v>0</v>
      </c>
      <c r="L82" s="24">
        <f t="shared" si="21"/>
        <v>194.62</v>
      </c>
      <c r="M82" s="24">
        <f t="shared" si="22"/>
        <v>126478.11</v>
      </c>
      <c r="N82" s="24">
        <f t="shared" si="23"/>
        <v>16374.930000000008</v>
      </c>
      <c r="O82" s="24">
        <f t="shared" si="31"/>
        <v>13934.73</v>
      </c>
      <c r="P82" s="24">
        <f t="shared" si="32"/>
        <v>106000</v>
      </c>
      <c r="Q82" s="7">
        <f t="shared" si="24"/>
        <v>0.34767018867924526</v>
      </c>
      <c r="R82" s="7">
        <f t="shared" si="25"/>
        <v>0.19318971698113208</v>
      </c>
      <c r="S82" s="5">
        <f t="shared" si="26"/>
        <v>4.8898294992357969E-2</v>
      </c>
      <c r="T82" s="5">
        <f t="shared" si="27"/>
        <v>2.8663950603165206E-2</v>
      </c>
      <c r="U82" s="5">
        <f t="shared" si="28"/>
        <v>2.0234344389192763E-2</v>
      </c>
    </row>
    <row r="83" spans="1:21" x14ac:dyDescent="0.25">
      <c r="A83">
        <v>7</v>
      </c>
      <c r="B83">
        <v>76</v>
      </c>
      <c r="C83" s="10">
        <f t="shared" si="29"/>
        <v>142853.04</v>
      </c>
      <c r="D83" s="10">
        <f>'(Optional) Additional IN-OUT'!H90</f>
        <v>0</v>
      </c>
      <c r="E83" s="10">
        <f>ROUND(((C83+D83)*(1+Nocharge_monthly_return)),2)</f>
        <v>143439.35</v>
      </c>
      <c r="F83" s="10">
        <f t="shared" si="30"/>
        <v>126478.11</v>
      </c>
      <c r="G83" s="10">
        <f t="shared" si="20"/>
        <v>0</v>
      </c>
      <c r="H83" s="10">
        <f>ROUND(((F83+G83)*(1+Withcharge_monthly_return)),2)</f>
        <v>126997.22</v>
      </c>
      <c r="I83" s="10">
        <f t="shared" si="18"/>
        <v>195.12</v>
      </c>
      <c r="J83" t="b">
        <f t="shared" ref="J83:J146" si="33">IF((B83-1)/12=(A83-1),TRUE,FALSE)</f>
        <v>0</v>
      </c>
      <c r="K83" s="10">
        <f t="shared" si="19"/>
        <v>0</v>
      </c>
      <c r="L83" s="24">
        <f t="shared" si="21"/>
        <v>195.12</v>
      </c>
      <c r="M83" s="24">
        <f t="shared" si="22"/>
        <v>126802.1</v>
      </c>
      <c r="N83" s="24">
        <f t="shared" si="23"/>
        <v>16637.25</v>
      </c>
      <c r="O83" s="24">
        <f t="shared" si="31"/>
        <v>14129.85</v>
      </c>
      <c r="P83" s="24">
        <f t="shared" si="32"/>
        <v>106000</v>
      </c>
      <c r="Q83" s="7">
        <f t="shared" si="24"/>
        <v>0.35320141509433967</v>
      </c>
      <c r="R83" s="7">
        <f t="shared" si="25"/>
        <v>0.19624622641509437</v>
      </c>
      <c r="S83" s="5">
        <f t="shared" si="26"/>
        <v>4.8917758980529566E-2</v>
      </c>
      <c r="T83" s="5">
        <f t="shared" si="27"/>
        <v>2.8696968797102304E-2</v>
      </c>
      <c r="U83" s="5">
        <f t="shared" si="28"/>
        <v>2.0220790183427262E-2</v>
      </c>
    </row>
    <row r="84" spans="1:21" x14ac:dyDescent="0.25">
      <c r="A84">
        <v>7</v>
      </c>
      <c r="B84">
        <v>77</v>
      </c>
      <c r="C84" s="10">
        <f t="shared" si="29"/>
        <v>143439.35</v>
      </c>
      <c r="D84" s="10">
        <f>'(Optional) Additional IN-OUT'!H91</f>
        <v>0</v>
      </c>
      <c r="E84" s="10">
        <f>ROUND(((C84+D84)*(1+Nocharge_monthly_return)),2)</f>
        <v>144028.07</v>
      </c>
      <c r="F84" s="10">
        <f t="shared" si="30"/>
        <v>126802.1</v>
      </c>
      <c r="G84" s="10">
        <f t="shared" si="20"/>
        <v>0</v>
      </c>
      <c r="H84" s="10">
        <f>ROUND(((F84+G84)*(1+Withcharge_monthly_return)),2)</f>
        <v>127322.54</v>
      </c>
      <c r="I84" s="10">
        <f t="shared" si="18"/>
        <v>195.62</v>
      </c>
      <c r="J84" t="b">
        <f t="shared" si="33"/>
        <v>0</v>
      </c>
      <c r="K84" s="10">
        <f t="shared" si="19"/>
        <v>0</v>
      </c>
      <c r="L84" s="24">
        <f t="shared" si="21"/>
        <v>195.62</v>
      </c>
      <c r="M84" s="24">
        <f t="shared" si="22"/>
        <v>127126.92</v>
      </c>
      <c r="N84" s="24">
        <f t="shared" si="23"/>
        <v>16901.150000000009</v>
      </c>
      <c r="O84" s="24">
        <f t="shared" si="31"/>
        <v>14325.470000000001</v>
      </c>
      <c r="P84" s="24">
        <f t="shared" si="32"/>
        <v>106000</v>
      </c>
      <c r="Q84" s="7">
        <f t="shared" si="24"/>
        <v>0.35875537735849061</v>
      </c>
      <c r="R84" s="7">
        <f t="shared" si="25"/>
        <v>0.19931056603773589</v>
      </c>
      <c r="S84" s="5">
        <f t="shared" si="26"/>
        <v>4.893672186076941E-2</v>
      </c>
      <c r="T84" s="5">
        <f t="shared" si="27"/>
        <v>2.8729130467400138E-2</v>
      </c>
      <c r="U84" s="5">
        <f t="shared" si="28"/>
        <v>2.0207591393369272E-2</v>
      </c>
    </row>
    <row r="85" spans="1:21" x14ac:dyDescent="0.25">
      <c r="A85">
        <v>7</v>
      </c>
      <c r="B85">
        <v>78</v>
      </c>
      <c r="C85" s="10">
        <f t="shared" si="29"/>
        <v>144028.07</v>
      </c>
      <c r="D85" s="10">
        <f>'(Optional) Additional IN-OUT'!H92</f>
        <v>0</v>
      </c>
      <c r="E85" s="10">
        <f>ROUND(((C85+D85)*(1+Nocharge_monthly_return)),2)</f>
        <v>144619.21</v>
      </c>
      <c r="F85" s="10">
        <f t="shared" si="30"/>
        <v>127126.92</v>
      </c>
      <c r="G85" s="10">
        <f t="shared" si="20"/>
        <v>0</v>
      </c>
      <c r="H85" s="10">
        <f>ROUND(((F85+G85)*(1+Withcharge_monthly_return)),2)</f>
        <v>127648.69</v>
      </c>
      <c r="I85" s="10">
        <f t="shared" si="18"/>
        <v>196.12</v>
      </c>
      <c r="J85" t="b">
        <f t="shared" si="33"/>
        <v>0</v>
      </c>
      <c r="K85" s="10">
        <f t="shared" si="19"/>
        <v>0</v>
      </c>
      <c r="L85" s="24">
        <f t="shared" si="21"/>
        <v>196.12</v>
      </c>
      <c r="M85" s="24">
        <f t="shared" si="22"/>
        <v>127452.57</v>
      </c>
      <c r="N85" s="24">
        <f t="shared" si="23"/>
        <v>17166.639999999985</v>
      </c>
      <c r="O85" s="24">
        <f t="shared" si="31"/>
        <v>14521.590000000002</v>
      </c>
      <c r="P85" s="24">
        <f t="shared" si="32"/>
        <v>106000</v>
      </c>
      <c r="Q85" s="7">
        <f t="shared" si="24"/>
        <v>0.36433216981132066</v>
      </c>
      <c r="R85" s="7">
        <f t="shared" si="25"/>
        <v>0.20238273584905664</v>
      </c>
      <c r="S85" s="5">
        <f t="shared" si="26"/>
        <v>4.8955202981641188E-2</v>
      </c>
      <c r="T85" s="5">
        <f t="shared" si="27"/>
        <v>2.8760465877999557E-2</v>
      </c>
      <c r="U85" s="5">
        <f t="shared" si="28"/>
        <v>2.0194737103641631E-2</v>
      </c>
    </row>
    <row r="86" spans="1:21" x14ac:dyDescent="0.25">
      <c r="A86">
        <v>7</v>
      </c>
      <c r="B86">
        <v>79</v>
      </c>
      <c r="C86" s="10">
        <f t="shared" si="29"/>
        <v>144619.21</v>
      </c>
      <c r="D86" s="10">
        <f>'(Optional) Additional IN-OUT'!H93</f>
        <v>0</v>
      </c>
      <c r="E86" s="10">
        <f>ROUND(((C86+D86)*(1+Nocharge_monthly_return)),2)</f>
        <v>145212.76999999999</v>
      </c>
      <c r="F86" s="10">
        <f t="shared" si="30"/>
        <v>127452.57</v>
      </c>
      <c r="G86" s="10">
        <f t="shared" si="20"/>
        <v>0</v>
      </c>
      <c r="H86" s="10">
        <f>ROUND(((F86+G86)*(1+Withcharge_monthly_return)),2)</f>
        <v>127975.67999999999</v>
      </c>
      <c r="I86" s="10">
        <f t="shared" si="18"/>
        <v>196.62</v>
      </c>
      <c r="J86" t="b">
        <f t="shared" si="33"/>
        <v>0</v>
      </c>
      <c r="K86" s="10">
        <f t="shared" si="19"/>
        <v>0</v>
      </c>
      <c r="L86" s="24">
        <f t="shared" si="21"/>
        <v>196.62</v>
      </c>
      <c r="M86" s="24">
        <f t="shared" si="22"/>
        <v>127779.06</v>
      </c>
      <c r="N86" s="24">
        <f t="shared" si="23"/>
        <v>17433.709999999992</v>
      </c>
      <c r="O86" s="24">
        <f t="shared" si="31"/>
        <v>14718.210000000003</v>
      </c>
      <c r="P86" s="24">
        <f t="shared" si="32"/>
        <v>106000</v>
      </c>
      <c r="Q86" s="7">
        <f t="shared" si="24"/>
        <v>0.36993179245283003</v>
      </c>
      <c r="R86" s="7">
        <f t="shared" si="25"/>
        <v>0.20546283018867917</v>
      </c>
      <c r="S86" s="5">
        <f t="shared" si="26"/>
        <v>4.8973209693680061E-2</v>
      </c>
      <c r="T86" s="5">
        <f t="shared" si="27"/>
        <v>2.8791016011959096E-2</v>
      </c>
      <c r="U86" s="5">
        <f t="shared" si="28"/>
        <v>2.0182193681720965E-2</v>
      </c>
    </row>
    <row r="87" spans="1:21" x14ac:dyDescent="0.25">
      <c r="A87">
        <v>7</v>
      </c>
      <c r="B87">
        <v>80</v>
      </c>
      <c r="C87" s="10">
        <f t="shared" si="29"/>
        <v>145212.76999999999</v>
      </c>
      <c r="D87" s="10">
        <f>'(Optional) Additional IN-OUT'!H94</f>
        <v>0</v>
      </c>
      <c r="E87" s="10">
        <f>ROUND(((C87+D87)*(1+Nocharge_monthly_return)),2)</f>
        <v>145808.76999999999</v>
      </c>
      <c r="F87" s="10">
        <f t="shared" si="30"/>
        <v>127779.06</v>
      </c>
      <c r="G87" s="10">
        <f t="shared" si="20"/>
        <v>0</v>
      </c>
      <c r="H87" s="10">
        <f>ROUND(((F87+G87)*(1+Withcharge_monthly_return)),2)</f>
        <v>128303.51</v>
      </c>
      <c r="I87" s="10">
        <f t="shared" si="18"/>
        <v>197.12</v>
      </c>
      <c r="J87" t="b">
        <f t="shared" si="33"/>
        <v>0</v>
      </c>
      <c r="K87" s="10">
        <f t="shared" si="19"/>
        <v>0</v>
      </c>
      <c r="L87" s="24">
        <f t="shared" si="21"/>
        <v>197.12</v>
      </c>
      <c r="M87" s="24">
        <f t="shared" si="22"/>
        <v>128106.39</v>
      </c>
      <c r="N87" s="24">
        <f t="shared" si="23"/>
        <v>17702.37999999999</v>
      </c>
      <c r="O87" s="24">
        <f t="shared" si="31"/>
        <v>14915.330000000004</v>
      </c>
      <c r="P87" s="24">
        <f t="shared" si="32"/>
        <v>106000</v>
      </c>
      <c r="Q87" s="7">
        <f t="shared" si="24"/>
        <v>0.37555443396226407</v>
      </c>
      <c r="R87" s="7">
        <f t="shared" si="25"/>
        <v>0.2085508490566037</v>
      </c>
      <c r="S87" s="5">
        <f t="shared" si="26"/>
        <v>4.8990770694823112E-2</v>
      </c>
      <c r="T87" s="5">
        <f t="shared" si="27"/>
        <v>2.8820807655803377E-2</v>
      </c>
      <c r="U87" s="5">
        <f t="shared" si="28"/>
        <v>2.0169963039019734E-2</v>
      </c>
    </row>
    <row r="88" spans="1:21" x14ac:dyDescent="0.25">
      <c r="A88">
        <v>7</v>
      </c>
      <c r="B88">
        <v>81</v>
      </c>
      <c r="C88" s="10">
        <f t="shared" si="29"/>
        <v>145808.76999999999</v>
      </c>
      <c r="D88" s="10">
        <f>'(Optional) Additional IN-OUT'!H95</f>
        <v>0</v>
      </c>
      <c r="E88" s="10">
        <f>ROUND(((C88+D88)*(1+Nocharge_monthly_return)),2)</f>
        <v>146407.22</v>
      </c>
      <c r="F88" s="10">
        <f t="shared" si="30"/>
        <v>128106.39</v>
      </c>
      <c r="G88" s="10">
        <f t="shared" si="20"/>
        <v>0</v>
      </c>
      <c r="H88" s="10">
        <f>ROUND(((F88+G88)*(1+Withcharge_monthly_return)),2)</f>
        <v>128632.18</v>
      </c>
      <c r="I88" s="10">
        <f t="shared" si="18"/>
        <v>197.63</v>
      </c>
      <c r="J88" t="b">
        <f t="shared" si="33"/>
        <v>0</v>
      </c>
      <c r="K88" s="10">
        <f t="shared" si="19"/>
        <v>0</v>
      </c>
      <c r="L88" s="24">
        <f t="shared" si="21"/>
        <v>197.63</v>
      </c>
      <c r="M88" s="24">
        <f t="shared" si="22"/>
        <v>128434.54999999999</v>
      </c>
      <c r="N88" s="24">
        <f t="shared" si="23"/>
        <v>17972.670000000013</v>
      </c>
      <c r="O88" s="24">
        <f t="shared" si="31"/>
        <v>15112.960000000003</v>
      </c>
      <c r="P88" s="24">
        <f t="shared" si="32"/>
        <v>106000</v>
      </c>
      <c r="Q88" s="7">
        <f t="shared" si="24"/>
        <v>0.38120018867924532</v>
      </c>
      <c r="R88" s="7">
        <f t="shared" si="25"/>
        <v>0.21164669811320747</v>
      </c>
      <c r="S88" s="5">
        <f t="shared" si="26"/>
        <v>4.9007902433245751E-2</v>
      </c>
      <c r="T88" s="5">
        <f t="shared" si="27"/>
        <v>2.8849854426664909E-2</v>
      </c>
      <c r="U88" s="5">
        <f t="shared" si="28"/>
        <v>2.0158048006580841E-2</v>
      </c>
    </row>
    <row r="89" spans="1:21" x14ac:dyDescent="0.25">
      <c r="A89">
        <v>7</v>
      </c>
      <c r="B89">
        <v>82</v>
      </c>
      <c r="C89" s="10">
        <f t="shared" si="29"/>
        <v>146407.22</v>
      </c>
      <c r="D89" s="10">
        <f>'(Optional) Additional IN-OUT'!H96</f>
        <v>0</v>
      </c>
      <c r="E89" s="10">
        <f>ROUND(((C89+D89)*(1+Nocharge_monthly_return)),2)</f>
        <v>147008.12</v>
      </c>
      <c r="F89" s="10">
        <f t="shared" si="30"/>
        <v>128434.54999999999</v>
      </c>
      <c r="G89" s="10">
        <f t="shared" si="20"/>
        <v>0</v>
      </c>
      <c r="H89" s="10">
        <f>ROUND(((F89+G89)*(1+Withcharge_monthly_return)),2)</f>
        <v>128961.69</v>
      </c>
      <c r="I89" s="10">
        <f t="shared" si="18"/>
        <v>198.13</v>
      </c>
      <c r="J89" t="b">
        <f t="shared" si="33"/>
        <v>0</v>
      </c>
      <c r="K89" s="10">
        <f t="shared" si="19"/>
        <v>0</v>
      </c>
      <c r="L89" s="24">
        <f t="shared" si="21"/>
        <v>198.13</v>
      </c>
      <c r="M89" s="24">
        <f t="shared" si="22"/>
        <v>128763.56</v>
      </c>
      <c r="N89" s="24">
        <f t="shared" si="23"/>
        <v>18244.559999999998</v>
      </c>
      <c r="O89" s="24">
        <f t="shared" si="31"/>
        <v>15311.090000000002</v>
      </c>
      <c r="P89" s="24">
        <f t="shared" si="32"/>
        <v>106000</v>
      </c>
      <c r="Q89" s="7">
        <f t="shared" si="24"/>
        <v>0.38686905660377358</v>
      </c>
      <c r="R89" s="7">
        <f t="shared" si="25"/>
        <v>0.21475056603773579</v>
      </c>
      <c r="S89" s="5">
        <f t="shared" si="26"/>
        <v>4.9024610070139127E-2</v>
      </c>
      <c r="T89" s="5">
        <f t="shared" si="27"/>
        <v>2.8878204496616565E-2</v>
      </c>
      <c r="U89" s="5">
        <f t="shared" si="28"/>
        <v>2.0146405573522562E-2</v>
      </c>
    </row>
    <row r="90" spans="1:21" x14ac:dyDescent="0.25">
      <c r="A90">
        <v>7</v>
      </c>
      <c r="B90">
        <v>83</v>
      </c>
      <c r="C90" s="10">
        <f t="shared" si="29"/>
        <v>147008.12</v>
      </c>
      <c r="D90" s="10">
        <f>'(Optional) Additional IN-OUT'!H97</f>
        <v>0</v>
      </c>
      <c r="E90" s="10">
        <f>ROUND(((C90+D90)*(1+Nocharge_monthly_return)),2)</f>
        <v>147611.49</v>
      </c>
      <c r="F90" s="10">
        <f t="shared" si="30"/>
        <v>128763.56</v>
      </c>
      <c r="G90" s="10">
        <f t="shared" si="20"/>
        <v>0</v>
      </c>
      <c r="H90" s="10">
        <f>ROUND(((F90+G90)*(1+Withcharge_monthly_return)),2)</f>
        <v>129292.05</v>
      </c>
      <c r="I90" s="10">
        <f t="shared" si="18"/>
        <v>198.64</v>
      </c>
      <c r="J90" t="b">
        <f t="shared" si="33"/>
        <v>0</v>
      </c>
      <c r="K90" s="10">
        <f t="shared" si="19"/>
        <v>0</v>
      </c>
      <c r="L90" s="24">
        <f t="shared" si="21"/>
        <v>198.64</v>
      </c>
      <c r="M90" s="24">
        <f t="shared" si="22"/>
        <v>129093.41</v>
      </c>
      <c r="N90" s="24">
        <f t="shared" si="23"/>
        <v>18518.079999999987</v>
      </c>
      <c r="O90" s="24">
        <f t="shared" si="31"/>
        <v>15509.730000000001</v>
      </c>
      <c r="P90" s="24">
        <f t="shared" si="32"/>
        <v>106000</v>
      </c>
      <c r="Q90" s="7">
        <f t="shared" si="24"/>
        <v>0.39256122641509417</v>
      </c>
      <c r="R90" s="7">
        <f t="shared" si="25"/>
        <v>0.21786235849056612</v>
      </c>
      <c r="S90" s="5">
        <f t="shared" si="26"/>
        <v>4.9040919194905594E-2</v>
      </c>
      <c r="T90" s="5">
        <f t="shared" si="27"/>
        <v>2.8905868932634304E-2</v>
      </c>
      <c r="U90" s="5">
        <f t="shared" si="28"/>
        <v>2.013505026227129E-2</v>
      </c>
    </row>
    <row r="91" spans="1:21" x14ac:dyDescent="0.25">
      <c r="A91">
        <v>7</v>
      </c>
      <c r="B91">
        <v>84</v>
      </c>
      <c r="C91" s="10">
        <f t="shared" si="29"/>
        <v>147611.49</v>
      </c>
      <c r="D91" s="10">
        <f>'(Optional) Additional IN-OUT'!H98</f>
        <v>0</v>
      </c>
      <c r="E91" s="10">
        <f>ROUND(((C91+D91)*(1+Nocharge_monthly_return)),2)</f>
        <v>148217.32999999999</v>
      </c>
      <c r="F91" s="10">
        <f t="shared" si="30"/>
        <v>129093.41</v>
      </c>
      <c r="G91" s="10">
        <f t="shared" si="20"/>
        <v>0</v>
      </c>
      <c r="H91" s="10">
        <f>ROUND(((F91+G91)*(1+Withcharge_monthly_return)),2)</f>
        <v>129623.25</v>
      </c>
      <c r="I91" s="10">
        <f t="shared" si="18"/>
        <v>199.15</v>
      </c>
      <c r="J91" t="b">
        <f t="shared" si="33"/>
        <v>0</v>
      </c>
      <c r="K91" s="10">
        <f t="shared" si="19"/>
        <v>0</v>
      </c>
      <c r="L91" s="24">
        <f t="shared" si="21"/>
        <v>199.15</v>
      </c>
      <c r="M91" s="24">
        <f t="shared" si="22"/>
        <v>129424.1</v>
      </c>
      <c r="N91" s="24">
        <f t="shared" si="23"/>
        <v>18793.229999999981</v>
      </c>
      <c r="O91" s="24">
        <f t="shared" si="31"/>
        <v>15708.880000000001</v>
      </c>
      <c r="P91" s="24">
        <f t="shared" si="32"/>
        <v>106000</v>
      </c>
      <c r="Q91" s="7">
        <f t="shared" si="24"/>
        <v>0.39827669811320732</v>
      </c>
      <c r="R91" s="7">
        <f t="shared" si="25"/>
        <v>0.22098207547169824</v>
      </c>
      <c r="S91" s="5">
        <f t="shared" si="26"/>
        <v>4.9056833749996927E-2</v>
      </c>
      <c r="T91" s="5">
        <f t="shared" si="27"/>
        <v>2.8932869767374768E-2</v>
      </c>
      <c r="U91" s="5">
        <f t="shared" si="28"/>
        <v>2.0123963982622159E-2</v>
      </c>
    </row>
    <row r="92" spans="1:21" x14ac:dyDescent="0.25">
      <c r="A92">
        <v>8</v>
      </c>
      <c r="B92">
        <v>85</v>
      </c>
      <c r="C92" s="10">
        <f t="shared" si="29"/>
        <v>148217.32999999999</v>
      </c>
      <c r="D92" s="10">
        <f>'(Optional) Additional IN-OUT'!H99</f>
        <v>1000</v>
      </c>
      <c r="E92" s="10">
        <f>ROUND(((C92+D92)*(1+Nocharge_monthly_return)),2)</f>
        <v>149829.76999999999</v>
      </c>
      <c r="F92" s="10">
        <f t="shared" si="30"/>
        <v>129424.1</v>
      </c>
      <c r="G92" s="10">
        <f t="shared" si="20"/>
        <v>1000</v>
      </c>
      <c r="H92" s="10">
        <f>ROUND(((F92+G92)*(1+Withcharge_monthly_return)),2)</f>
        <v>130959.4</v>
      </c>
      <c r="I92" s="10">
        <f t="shared" si="18"/>
        <v>201.2</v>
      </c>
      <c r="J92" t="b">
        <f t="shared" si="33"/>
        <v>1</v>
      </c>
      <c r="K92" s="10">
        <f t="shared" si="19"/>
        <v>0</v>
      </c>
      <c r="L92" s="24">
        <f t="shared" si="21"/>
        <v>201.2</v>
      </c>
      <c r="M92" s="24">
        <f t="shared" si="22"/>
        <v>130758.2</v>
      </c>
      <c r="N92" s="24">
        <f t="shared" si="23"/>
        <v>19071.569999999992</v>
      </c>
      <c r="O92" s="24">
        <f t="shared" si="31"/>
        <v>15910.080000000002</v>
      </c>
      <c r="P92" s="24">
        <f t="shared" si="32"/>
        <v>107000</v>
      </c>
      <c r="Q92" s="7">
        <f t="shared" si="24"/>
        <v>0.40027822429906523</v>
      </c>
      <c r="R92" s="7">
        <f t="shared" si="25"/>
        <v>0.2220392523364485</v>
      </c>
      <c r="S92" s="5">
        <f t="shared" si="26"/>
        <v>4.8677678032275448E-2</v>
      </c>
      <c r="T92" s="5">
        <f t="shared" si="27"/>
        <v>2.8713347787379467E-2</v>
      </c>
      <c r="U92" s="5">
        <f t="shared" si="28"/>
        <v>1.9964330244895981E-2</v>
      </c>
    </row>
    <row r="93" spans="1:21" x14ac:dyDescent="0.25">
      <c r="A93">
        <v>8</v>
      </c>
      <c r="B93">
        <v>86</v>
      </c>
      <c r="C93" s="10">
        <f t="shared" si="29"/>
        <v>149829.76999999999</v>
      </c>
      <c r="D93" s="10">
        <f>'(Optional) Additional IN-OUT'!H100</f>
        <v>0</v>
      </c>
      <c r="E93" s="10">
        <f>ROUND(((C93+D93)*(1+Nocharge_monthly_return)),2)</f>
        <v>150444.72</v>
      </c>
      <c r="F93" s="10">
        <f t="shared" si="30"/>
        <v>130758.2</v>
      </c>
      <c r="G93" s="10">
        <f t="shared" si="20"/>
        <v>0</v>
      </c>
      <c r="H93" s="10">
        <f>ROUND(((F93+G93)*(1+Withcharge_monthly_return)),2)</f>
        <v>131294.87</v>
      </c>
      <c r="I93" s="10">
        <f t="shared" si="18"/>
        <v>201.72</v>
      </c>
      <c r="J93" t="b">
        <f t="shared" si="33"/>
        <v>0</v>
      </c>
      <c r="K93" s="10">
        <f t="shared" si="19"/>
        <v>0</v>
      </c>
      <c r="L93" s="24">
        <f t="shared" si="21"/>
        <v>201.72</v>
      </c>
      <c r="M93" s="24">
        <f t="shared" si="22"/>
        <v>131093.15</v>
      </c>
      <c r="N93" s="24">
        <f t="shared" si="23"/>
        <v>19351.570000000007</v>
      </c>
      <c r="O93" s="24">
        <f t="shared" si="31"/>
        <v>16111.800000000001</v>
      </c>
      <c r="P93" s="24">
        <f t="shared" si="32"/>
        <v>107000</v>
      </c>
      <c r="Q93" s="7">
        <f t="shared" si="24"/>
        <v>0.40602542056074764</v>
      </c>
      <c r="R93" s="7">
        <f t="shared" si="25"/>
        <v>0.22516962616822433</v>
      </c>
      <c r="S93" s="5">
        <f t="shared" si="26"/>
        <v>4.8697445559925952E-2</v>
      </c>
      <c r="T93" s="5">
        <f t="shared" si="27"/>
        <v>2.8741949204312275E-2</v>
      </c>
      <c r="U93" s="5">
        <f t="shared" si="28"/>
        <v>1.9955496355613677E-2</v>
      </c>
    </row>
    <row r="94" spans="1:21" x14ac:dyDescent="0.25">
      <c r="A94">
        <v>8</v>
      </c>
      <c r="B94">
        <v>87</v>
      </c>
      <c r="C94" s="10">
        <f t="shared" si="29"/>
        <v>150444.72</v>
      </c>
      <c r="D94" s="10">
        <f>'(Optional) Additional IN-OUT'!H101</f>
        <v>0</v>
      </c>
      <c r="E94" s="10">
        <f>ROUND(((C94+D94)*(1+Nocharge_monthly_return)),2)</f>
        <v>151062.19</v>
      </c>
      <c r="F94" s="10">
        <f t="shared" si="30"/>
        <v>131093.15</v>
      </c>
      <c r="G94" s="10">
        <f t="shared" si="20"/>
        <v>0</v>
      </c>
      <c r="H94" s="10">
        <f>ROUND(((F94+G94)*(1+Withcharge_monthly_return)),2)</f>
        <v>131631.20000000001</v>
      </c>
      <c r="I94" s="10">
        <f t="shared" si="18"/>
        <v>202.24</v>
      </c>
      <c r="J94" t="b">
        <f t="shared" si="33"/>
        <v>0</v>
      </c>
      <c r="K94" s="10">
        <f t="shared" si="19"/>
        <v>0</v>
      </c>
      <c r="L94" s="24">
        <f t="shared" si="21"/>
        <v>202.24</v>
      </c>
      <c r="M94" s="24">
        <f t="shared" si="22"/>
        <v>131428.96000000002</v>
      </c>
      <c r="N94" s="24">
        <f t="shared" si="23"/>
        <v>19633.229999999981</v>
      </c>
      <c r="O94" s="24">
        <f t="shared" si="31"/>
        <v>16314.04</v>
      </c>
      <c r="P94" s="24">
        <f t="shared" si="32"/>
        <v>107000</v>
      </c>
      <c r="Q94" s="7">
        <f t="shared" si="24"/>
        <v>0.41179616822429899</v>
      </c>
      <c r="R94" s="7">
        <f t="shared" si="25"/>
        <v>0.22830803738317784</v>
      </c>
      <c r="S94" s="5">
        <f t="shared" si="26"/>
        <v>4.8716755234988807E-2</v>
      </c>
      <c r="T94" s="5">
        <f t="shared" si="27"/>
        <v>2.8769896036751574E-2</v>
      </c>
      <c r="U94" s="5">
        <f t="shared" si="28"/>
        <v>1.9946859198237233E-2</v>
      </c>
    </row>
    <row r="95" spans="1:21" x14ac:dyDescent="0.25">
      <c r="A95">
        <v>8</v>
      </c>
      <c r="B95">
        <v>88</v>
      </c>
      <c r="C95" s="10">
        <f t="shared" si="29"/>
        <v>151062.19</v>
      </c>
      <c r="D95" s="10">
        <f>'(Optional) Additional IN-OUT'!H102</f>
        <v>0</v>
      </c>
      <c r="E95" s="10">
        <f>ROUND(((C95+D95)*(1+Nocharge_monthly_return)),2)</f>
        <v>151682.20000000001</v>
      </c>
      <c r="F95" s="10">
        <f t="shared" si="30"/>
        <v>131428.96000000002</v>
      </c>
      <c r="G95" s="10">
        <f t="shared" si="20"/>
        <v>0</v>
      </c>
      <c r="H95" s="10">
        <f>ROUND(((F95+G95)*(1+Withcharge_monthly_return)),2)</f>
        <v>131968.39000000001</v>
      </c>
      <c r="I95" s="10">
        <f t="shared" si="18"/>
        <v>202.75</v>
      </c>
      <c r="J95" t="b">
        <f t="shared" si="33"/>
        <v>0</v>
      </c>
      <c r="K95" s="10">
        <f t="shared" si="19"/>
        <v>0</v>
      </c>
      <c r="L95" s="24">
        <f t="shared" si="21"/>
        <v>202.75</v>
      </c>
      <c r="M95" s="24">
        <f t="shared" si="22"/>
        <v>131765.64000000001</v>
      </c>
      <c r="N95" s="24">
        <f t="shared" si="23"/>
        <v>19916.559999999998</v>
      </c>
      <c r="O95" s="24">
        <f t="shared" si="31"/>
        <v>16516.79</v>
      </c>
      <c r="P95" s="24">
        <f t="shared" si="32"/>
        <v>107000</v>
      </c>
      <c r="Q95" s="7">
        <f t="shared" si="24"/>
        <v>0.41759065420560759</v>
      </c>
      <c r="R95" s="7">
        <f t="shared" si="25"/>
        <v>0.23145457943925241</v>
      </c>
      <c r="S95" s="5">
        <f t="shared" si="26"/>
        <v>4.8735631789288476E-2</v>
      </c>
      <c r="T95" s="5">
        <f t="shared" si="27"/>
        <v>2.8797218864986512E-2</v>
      </c>
      <c r="U95" s="5">
        <f t="shared" si="28"/>
        <v>1.9938412924301964E-2</v>
      </c>
    </row>
    <row r="96" spans="1:21" x14ac:dyDescent="0.25">
      <c r="A96">
        <v>8</v>
      </c>
      <c r="B96">
        <v>89</v>
      </c>
      <c r="C96" s="10">
        <f t="shared" si="29"/>
        <v>151682.20000000001</v>
      </c>
      <c r="D96" s="10">
        <f>'(Optional) Additional IN-OUT'!H103</f>
        <v>0</v>
      </c>
      <c r="E96" s="10">
        <f>ROUND(((C96+D96)*(1+Nocharge_monthly_return)),2)</f>
        <v>152304.75</v>
      </c>
      <c r="F96" s="10">
        <f t="shared" si="30"/>
        <v>131765.64000000001</v>
      </c>
      <c r="G96" s="10">
        <f t="shared" si="20"/>
        <v>0</v>
      </c>
      <c r="H96" s="10">
        <f>ROUND(((F96+G96)*(1+Withcharge_monthly_return)),2)</f>
        <v>132306.45000000001</v>
      </c>
      <c r="I96" s="10">
        <f t="shared" si="18"/>
        <v>203.27</v>
      </c>
      <c r="J96" t="b">
        <f t="shared" si="33"/>
        <v>0</v>
      </c>
      <c r="K96" s="10">
        <f t="shared" si="19"/>
        <v>0</v>
      </c>
      <c r="L96" s="24">
        <f t="shared" si="21"/>
        <v>203.27</v>
      </c>
      <c r="M96" s="24">
        <f t="shared" si="22"/>
        <v>132103.18000000002</v>
      </c>
      <c r="N96" s="24">
        <f t="shared" si="23"/>
        <v>20201.569999999978</v>
      </c>
      <c r="O96" s="24">
        <f t="shared" si="31"/>
        <v>16720.060000000001</v>
      </c>
      <c r="P96" s="24">
        <f t="shared" si="32"/>
        <v>107000</v>
      </c>
      <c r="Q96" s="7">
        <f t="shared" si="24"/>
        <v>0.42340887850467279</v>
      </c>
      <c r="R96" s="7">
        <f t="shared" si="25"/>
        <v>0.23460915887850486</v>
      </c>
      <c r="S96" s="5">
        <f t="shared" si="26"/>
        <v>4.8754080088796697E-2</v>
      </c>
      <c r="T96" s="5">
        <f t="shared" si="27"/>
        <v>2.8823925805686934E-2</v>
      </c>
      <c r="U96" s="5">
        <f t="shared" si="28"/>
        <v>1.9930154283109763E-2</v>
      </c>
    </row>
    <row r="97" spans="1:21" x14ac:dyDescent="0.25">
      <c r="A97">
        <v>8</v>
      </c>
      <c r="B97">
        <v>90</v>
      </c>
      <c r="C97" s="10">
        <f t="shared" si="29"/>
        <v>152304.75</v>
      </c>
      <c r="D97" s="10">
        <f>'(Optional) Additional IN-OUT'!H104</f>
        <v>0</v>
      </c>
      <c r="E97" s="10">
        <f>ROUND(((C97+D97)*(1+Nocharge_monthly_return)),2)</f>
        <v>152929.85999999999</v>
      </c>
      <c r="F97" s="10">
        <f t="shared" si="30"/>
        <v>132103.18000000002</v>
      </c>
      <c r="G97" s="10">
        <f t="shared" si="20"/>
        <v>0</v>
      </c>
      <c r="H97" s="10">
        <f>ROUND(((F97+G97)*(1+Withcharge_monthly_return)),2)</f>
        <v>132645.37</v>
      </c>
      <c r="I97" s="10">
        <f t="shared" si="18"/>
        <v>203.79</v>
      </c>
      <c r="J97" t="b">
        <f t="shared" si="33"/>
        <v>0</v>
      </c>
      <c r="K97" s="10">
        <f t="shared" si="19"/>
        <v>0</v>
      </c>
      <c r="L97" s="24">
        <f t="shared" si="21"/>
        <v>203.79</v>
      </c>
      <c r="M97" s="24">
        <f t="shared" si="22"/>
        <v>132441.57999999999</v>
      </c>
      <c r="N97" s="24">
        <f t="shared" si="23"/>
        <v>20488.28</v>
      </c>
      <c r="O97" s="24">
        <f t="shared" si="31"/>
        <v>16923.850000000002</v>
      </c>
      <c r="P97" s="24">
        <f t="shared" si="32"/>
        <v>107000</v>
      </c>
      <c r="Q97" s="7">
        <f t="shared" si="24"/>
        <v>0.42925102803738313</v>
      </c>
      <c r="R97" s="7">
        <f t="shared" si="25"/>
        <v>0.23777177570093455</v>
      </c>
      <c r="S97" s="5">
        <f t="shared" si="26"/>
        <v>4.8772123188321199E-2</v>
      </c>
      <c r="T97" s="5">
        <f t="shared" si="27"/>
        <v>2.8850035096371213E-2</v>
      </c>
      <c r="U97" s="5">
        <f t="shared" si="28"/>
        <v>1.9922088091949987E-2</v>
      </c>
    </row>
    <row r="98" spans="1:21" x14ac:dyDescent="0.25">
      <c r="A98">
        <v>8</v>
      </c>
      <c r="B98">
        <v>91</v>
      </c>
      <c r="C98" s="10">
        <f t="shared" si="29"/>
        <v>152929.85999999999</v>
      </c>
      <c r="D98" s="10">
        <f>'(Optional) Additional IN-OUT'!H105</f>
        <v>0</v>
      </c>
      <c r="E98" s="10">
        <f>ROUND(((C98+D98)*(1+Nocharge_monthly_return)),2)</f>
        <v>153557.53</v>
      </c>
      <c r="F98" s="10">
        <f t="shared" si="30"/>
        <v>132441.57999999999</v>
      </c>
      <c r="G98" s="10">
        <f t="shared" si="20"/>
        <v>0</v>
      </c>
      <c r="H98" s="10">
        <f>ROUND(((F98+G98)*(1+Withcharge_monthly_return)),2)</f>
        <v>132985.16</v>
      </c>
      <c r="I98" s="10">
        <f t="shared" si="18"/>
        <v>204.32</v>
      </c>
      <c r="J98" t="b">
        <f t="shared" si="33"/>
        <v>0</v>
      </c>
      <c r="K98" s="10">
        <f t="shared" si="19"/>
        <v>0</v>
      </c>
      <c r="L98" s="24">
        <f t="shared" si="21"/>
        <v>204.32</v>
      </c>
      <c r="M98" s="24">
        <f t="shared" si="22"/>
        <v>132780.84</v>
      </c>
      <c r="N98" s="24">
        <f t="shared" si="23"/>
        <v>20776.690000000002</v>
      </c>
      <c r="O98" s="24">
        <f t="shared" si="31"/>
        <v>17128.170000000002</v>
      </c>
      <c r="P98" s="24">
        <f t="shared" si="32"/>
        <v>107000</v>
      </c>
      <c r="Q98" s="7">
        <f t="shared" si="24"/>
        <v>0.43511710280373839</v>
      </c>
      <c r="R98" s="7">
        <f t="shared" si="25"/>
        <v>0.24094242990654213</v>
      </c>
      <c r="S98" s="5">
        <f t="shared" si="26"/>
        <v>4.8789764936959704E-2</v>
      </c>
      <c r="T98" s="5">
        <f t="shared" si="27"/>
        <v>2.8875564190947677E-2</v>
      </c>
      <c r="U98" s="5">
        <f t="shared" si="28"/>
        <v>1.9914200746012026E-2</v>
      </c>
    </row>
    <row r="99" spans="1:21" x14ac:dyDescent="0.25">
      <c r="A99">
        <v>8</v>
      </c>
      <c r="B99">
        <v>92</v>
      </c>
      <c r="C99" s="10">
        <f t="shared" si="29"/>
        <v>153557.53</v>
      </c>
      <c r="D99" s="10">
        <f>'(Optional) Additional IN-OUT'!H106</f>
        <v>0</v>
      </c>
      <c r="E99" s="10">
        <f>ROUND(((C99+D99)*(1+Nocharge_monthly_return)),2)</f>
        <v>154187.78</v>
      </c>
      <c r="F99" s="10">
        <f t="shared" si="30"/>
        <v>132780.84</v>
      </c>
      <c r="G99" s="10">
        <f t="shared" si="20"/>
        <v>0</v>
      </c>
      <c r="H99" s="10">
        <f>ROUND(((F99+G99)*(1+Withcharge_monthly_return)),2)</f>
        <v>133325.82</v>
      </c>
      <c r="I99" s="10">
        <f t="shared" si="18"/>
        <v>204.84</v>
      </c>
      <c r="J99" t="b">
        <f t="shared" si="33"/>
        <v>0</v>
      </c>
      <c r="K99" s="10">
        <f t="shared" si="19"/>
        <v>0</v>
      </c>
      <c r="L99" s="24">
        <f t="shared" si="21"/>
        <v>204.84</v>
      </c>
      <c r="M99" s="24">
        <f t="shared" si="22"/>
        <v>133120.98000000001</v>
      </c>
      <c r="N99" s="24">
        <f t="shared" si="23"/>
        <v>21066.799999999988</v>
      </c>
      <c r="O99" s="24">
        <f t="shared" si="31"/>
        <v>17333.010000000002</v>
      </c>
      <c r="P99" s="24">
        <f t="shared" si="32"/>
        <v>107000</v>
      </c>
      <c r="Q99" s="7">
        <f t="shared" si="24"/>
        <v>0.44100728971962622</v>
      </c>
      <c r="R99" s="7">
        <f t="shared" si="25"/>
        <v>0.24412130841121504</v>
      </c>
      <c r="S99" s="5">
        <f t="shared" si="26"/>
        <v>4.8807026875986877E-2</v>
      </c>
      <c r="T99" s="5">
        <f t="shared" si="27"/>
        <v>2.8900549964948629E-2</v>
      </c>
      <c r="U99" s="5">
        <f t="shared" si="28"/>
        <v>1.9906476911038248E-2</v>
      </c>
    </row>
    <row r="100" spans="1:21" x14ac:dyDescent="0.25">
      <c r="A100">
        <v>8</v>
      </c>
      <c r="B100">
        <v>93</v>
      </c>
      <c r="C100" s="10">
        <f t="shared" si="29"/>
        <v>154187.78</v>
      </c>
      <c r="D100" s="10">
        <f>'(Optional) Additional IN-OUT'!H107</f>
        <v>0</v>
      </c>
      <c r="E100" s="10">
        <f>ROUND(((C100+D100)*(1+Nocharge_monthly_return)),2)</f>
        <v>154820.62</v>
      </c>
      <c r="F100" s="10">
        <f t="shared" si="30"/>
        <v>133120.98000000001</v>
      </c>
      <c r="G100" s="10">
        <f t="shared" si="20"/>
        <v>0</v>
      </c>
      <c r="H100" s="10">
        <f>ROUND(((F100+G100)*(1+Withcharge_monthly_return)),2)</f>
        <v>133667.35</v>
      </c>
      <c r="I100" s="10">
        <f t="shared" si="18"/>
        <v>205.36</v>
      </c>
      <c r="J100" t="b">
        <f t="shared" si="33"/>
        <v>0</v>
      </c>
      <c r="K100" s="10">
        <f t="shared" si="19"/>
        <v>0</v>
      </c>
      <c r="L100" s="24">
        <f t="shared" si="21"/>
        <v>205.36</v>
      </c>
      <c r="M100" s="24">
        <f t="shared" si="22"/>
        <v>133461.99000000002</v>
      </c>
      <c r="N100" s="24">
        <f t="shared" si="23"/>
        <v>21358.629999999976</v>
      </c>
      <c r="O100" s="24">
        <f t="shared" si="31"/>
        <v>17538.370000000003</v>
      </c>
      <c r="P100" s="24">
        <f t="shared" si="32"/>
        <v>107000</v>
      </c>
      <c r="Q100" s="7">
        <f t="shared" si="24"/>
        <v>0.44692168224299067</v>
      </c>
      <c r="R100" s="7">
        <f t="shared" si="25"/>
        <v>0.24730831775700945</v>
      </c>
      <c r="S100" s="5">
        <f t="shared" si="26"/>
        <v>4.8823920705735775E-2</v>
      </c>
      <c r="T100" s="5">
        <f t="shared" si="27"/>
        <v>2.8924997680079244E-2</v>
      </c>
      <c r="U100" s="5">
        <f t="shared" si="28"/>
        <v>1.9898923025656531E-2</v>
      </c>
    </row>
    <row r="101" spans="1:21" x14ac:dyDescent="0.25">
      <c r="A101">
        <v>8</v>
      </c>
      <c r="B101">
        <v>94</v>
      </c>
      <c r="C101" s="10">
        <f t="shared" si="29"/>
        <v>154820.62</v>
      </c>
      <c r="D101" s="10">
        <f>'(Optional) Additional IN-OUT'!H108</f>
        <v>0</v>
      </c>
      <c r="E101" s="10">
        <f>ROUND(((C101+D101)*(1+Nocharge_monthly_return)),2)</f>
        <v>155456.04999999999</v>
      </c>
      <c r="F101" s="10">
        <f t="shared" si="30"/>
        <v>133461.99000000002</v>
      </c>
      <c r="G101" s="10">
        <f t="shared" si="20"/>
        <v>0</v>
      </c>
      <c r="H101" s="10">
        <f>ROUND(((F101+G101)*(1+Withcharge_monthly_return)),2)</f>
        <v>134009.76</v>
      </c>
      <c r="I101" s="10">
        <f t="shared" si="18"/>
        <v>205.89</v>
      </c>
      <c r="J101" t="b">
        <f t="shared" si="33"/>
        <v>0</v>
      </c>
      <c r="K101" s="10">
        <f t="shared" si="19"/>
        <v>0</v>
      </c>
      <c r="L101" s="24">
        <f t="shared" si="21"/>
        <v>205.89</v>
      </c>
      <c r="M101" s="24">
        <f t="shared" si="22"/>
        <v>133803.87</v>
      </c>
      <c r="N101" s="24">
        <f t="shared" si="23"/>
        <v>21652.179999999993</v>
      </c>
      <c r="O101" s="24">
        <f t="shared" si="31"/>
        <v>17744.260000000002</v>
      </c>
      <c r="P101" s="24">
        <f t="shared" si="32"/>
        <v>107000</v>
      </c>
      <c r="Q101" s="7">
        <f t="shared" si="24"/>
        <v>0.45286028037383175</v>
      </c>
      <c r="R101" s="7">
        <f t="shared" si="25"/>
        <v>0.25050345794392515</v>
      </c>
      <c r="S101" s="5">
        <f t="shared" si="26"/>
        <v>4.8840448987047994E-2</v>
      </c>
      <c r="T101" s="5">
        <f t="shared" si="27"/>
        <v>2.8948922308608026E-2</v>
      </c>
      <c r="U101" s="5">
        <f t="shared" si="28"/>
        <v>1.9891526678439967E-2</v>
      </c>
    </row>
    <row r="102" spans="1:21" x14ac:dyDescent="0.25">
      <c r="A102">
        <v>8</v>
      </c>
      <c r="B102">
        <v>95</v>
      </c>
      <c r="C102" s="10">
        <f t="shared" si="29"/>
        <v>155456.04999999999</v>
      </c>
      <c r="D102" s="10">
        <f>'(Optional) Additional IN-OUT'!H109</f>
        <v>0</v>
      </c>
      <c r="E102" s="10">
        <f>ROUND(((C102+D102)*(1+Nocharge_monthly_return)),2)</f>
        <v>156094.09</v>
      </c>
      <c r="F102" s="10">
        <f t="shared" si="30"/>
        <v>133803.87</v>
      </c>
      <c r="G102" s="10">
        <f t="shared" si="20"/>
        <v>0</v>
      </c>
      <c r="H102" s="10">
        <f>ROUND(((F102+G102)*(1+Withcharge_monthly_return)),2)</f>
        <v>134353.04</v>
      </c>
      <c r="I102" s="10">
        <f t="shared" si="18"/>
        <v>206.42</v>
      </c>
      <c r="J102" t="b">
        <f t="shared" si="33"/>
        <v>0</v>
      </c>
      <c r="K102" s="10">
        <f t="shared" si="19"/>
        <v>0</v>
      </c>
      <c r="L102" s="24">
        <f t="shared" si="21"/>
        <v>206.42</v>
      </c>
      <c r="M102" s="24">
        <f t="shared" si="22"/>
        <v>134146.62</v>
      </c>
      <c r="N102" s="24">
        <f t="shared" si="23"/>
        <v>21947.47</v>
      </c>
      <c r="O102" s="24">
        <f t="shared" si="31"/>
        <v>17950.68</v>
      </c>
      <c r="P102" s="24">
        <f t="shared" si="32"/>
        <v>107000</v>
      </c>
      <c r="Q102" s="7">
        <f t="shared" si="24"/>
        <v>0.45882327102803733</v>
      </c>
      <c r="R102" s="7">
        <f t="shared" si="25"/>
        <v>0.25370672897196256</v>
      </c>
      <c r="S102" s="5">
        <f t="shared" si="26"/>
        <v>4.8856631259262359E-2</v>
      </c>
      <c r="T102" s="5">
        <f t="shared" si="27"/>
        <v>2.8972338209539851E-2</v>
      </c>
      <c r="U102" s="5">
        <f t="shared" si="28"/>
        <v>1.9884293049722508E-2</v>
      </c>
    </row>
    <row r="103" spans="1:21" x14ac:dyDescent="0.25">
      <c r="A103">
        <v>8</v>
      </c>
      <c r="B103">
        <v>96</v>
      </c>
      <c r="C103" s="10">
        <f t="shared" si="29"/>
        <v>156094.09</v>
      </c>
      <c r="D103" s="10">
        <f>'(Optional) Additional IN-OUT'!H110</f>
        <v>0</v>
      </c>
      <c r="E103" s="10">
        <f>ROUND(((C103+D103)*(1+Nocharge_monthly_return)),2)</f>
        <v>156734.75</v>
      </c>
      <c r="F103" s="10">
        <f t="shared" si="30"/>
        <v>134146.62</v>
      </c>
      <c r="G103" s="10">
        <f t="shared" si="20"/>
        <v>0</v>
      </c>
      <c r="H103" s="10">
        <f>ROUND(((F103+G103)*(1+Withcharge_monthly_return)),2)</f>
        <v>134697.20000000001</v>
      </c>
      <c r="I103" s="10">
        <f t="shared" si="18"/>
        <v>206.95</v>
      </c>
      <c r="J103" t="b">
        <f t="shared" si="33"/>
        <v>0</v>
      </c>
      <c r="K103" s="10">
        <f t="shared" si="19"/>
        <v>0</v>
      </c>
      <c r="L103" s="24">
        <f t="shared" si="21"/>
        <v>206.95</v>
      </c>
      <c r="M103" s="24">
        <f t="shared" si="22"/>
        <v>134490.25</v>
      </c>
      <c r="N103" s="24">
        <f t="shared" si="23"/>
        <v>22244.5</v>
      </c>
      <c r="O103" s="24">
        <f t="shared" si="31"/>
        <v>18157.63</v>
      </c>
      <c r="P103" s="24">
        <f t="shared" si="32"/>
        <v>107000</v>
      </c>
      <c r="Q103" s="7">
        <f t="shared" si="24"/>
        <v>0.46481074766355146</v>
      </c>
      <c r="R103" s="7">
        <f t="shared" si="25"/>
        <v>0.25691822429906552</v>
      </c>
      <c r="S103" s="5">
        <f t="shared" si="26"/>
        <v>4.8872477717896011E-2</v>
      </c>
      <c r="T103" s="5">
        <f t="shared" si="27"/>
        <v>2.8995268724290372E-2</v>
      </c>
      <c r="U103" s="5">
        <f t="shared" si="28"/>
        <v>1.9877208993605639E-2</v>
      </c>
    </row>
    <row r="104" spans="1:21" x14ac:dyDescent="0.25">
      <c r="A104">
        <v>9</v>
      </c>
      <c r="B104">
        <v>97</v>
      </c>
      <c r="C104" s="10">
        <f t="shared" si="29"/>
        <v>156734.75</v>
      </c>
      <c r="D104" s="10">
        <f>'(Optional) Additional IN-OUT'!H111</f>
        <v>1000</v>
      </c>
      <c r="E104" s="10">
        <f>ROUND(((C104+D104)*(1+Nocharge_monthly_return)),2)</f>
        <v>158382.14000000001</v>
      </c>
      <c r="F104" s="10">
        <f t="shared" si="30"/>
        <v>134490.25</v>
      </c>
      <c r="G104" s="10">
        <f t="shared" si="20"/>
        <v>1000</v>
      </c>
      <c r="H104" s="10">
        <f>ROUND(((F104+G104)*(1+Withcharge_monthly_return)),2)</f>
        <v>136046.35</v>
      </c>
      <c r="I104" s="10">
        <f t="shared" si="18"/>
        <v>209.02</v>
      </c>
      <c r="J104" t="b">
        <f t="shared" si="33"/>
        <v>1</v>
      </c>
      <c r="K104" s="10">
        <f t="shared" si="19"/>
        <v>0</v>
      </c>
      <c r="L104" s="24">
        <f t="shared" si="21"/>
        <v>209.02</v>
      </c>
      <c r="M104" s="24">
        <f t="shared" si="22"/>
        <v>135837.33000000002</v>
      </c>
      <c r="N104" s="24">
        <f t="shared" si="23"/>
        <v>22544.809999999998</v>
      </c>
      <c r="O104" s="24">
        <f t="shared" si="31"/>
        <v>18366.650000000001</v>
      </c>
      <c r="P104" s="24">
        <f t="shared" si="32"/>
        <v>108000</v>
      </c>
      <c r="Q104" s="7">
        <f t="shared" si="24"/>
        <v>0.46650129629629644</v>
      </c>
      <c r="R104" s="7">
        <f t="shared" si="25"/>
        <v>0.25775305555555561</v>
      </c>
      <c r="S104" s="5">
        <f t="shared" si="26"/>
        <v>4.8506253170839057E-2</v>
      </c>
      <c r="T104" s="5">
        <f t="shared" si="27"/>
        <v>2.8776601436221662E-2</v>
      </c>
      <c r="U104" s="5">
        <f t="shared" si="28"/>
        <v>1.9729651734617396E-2</v>
      </c>
    </row>
    <row r="105" spans="1:21" x14ac:dyDescent="0.25">
      <c r="A105">
        <v>9</v>
      </c>
      <c r="B105">
        <v>98</v>
      </c>
      <c r="C105" s="10">
        <f t="shared" si="29"/>
        <v>158382.14000000001</v>
      </c>
      <c r="D105" s="10">
        <f>'(Optional) Additional IN-OUT'!H112</f>
        <v>0</v>
      </c>
      <c r="E105" s="10">
        <f>ROUND(((C105+D105)*(1+Nocharge_monthly_return)),2)</f>
        <v>159032.19</v>
      </c>
      <c r="F105" s="10">
        <f t="shared" si="30"/>
        <v>135837.33000000002</v>
      </c>
      <c r="G105" s="10">
        <f t="shared" si="20"/>
        <v>0</v>
      </c>
      <c r="H105" s="10">
        <f>ROUND(((F105+G105)*(1+Withcharge_monthly_return)),2)</f>
        <v>136394.85</v>
      </c>
      <c r="I105" s="10">
        <f t="shared" si="18"/>
        <v>209.55</v>
      </c>
      <c r="J105" t="b">
        <f t="shared" si="33"/>
        <v>0</v>
      </c>
      <c r="K105" s="10">
        <f t="shared" si="19"/>
        <v>0</v>
      </c>
      <c r="L105" s="24">
        <f t="shared" si="21"/>
        <v>209.55</v>
      </c>
      <c r="M105" s="24">
        <f t="shared" si="22"/>
        <v>136185.30000000002</v>
      </c>
      <c r="N105" s="24">
        <f t="shared" si="23"/>
        <v>22846.889999999985</v>
      </c>
      <c r="O105" s="24">
        <f t="shared" si="31"/>
        <v>18576.2</v>
      </c>
      <c r="P105" s="24">
        <f t="shared" si="32"/>
        <v>108000</v>
      </c>
      <c r="Q105" s="7">
        <f t="shared" si="24"/>
        <v>0.47252027777777772</v>
      </c>
      <c r="R105" s="7">
        <f t="shared" si="25"/>
        <v>0.26097500000000018</v>
      </c>
      <c r="S105" s="5">
        <f t="shared" si="26"/>
        <v>4.8525345075862335E-2</v>
      </c>
      <c r="T105" s="5">
        <f t="shared" si="27"/>
        <v>2.8801065269334972E-2</v>
      </c>
      <c r="U105" s="5">
        <f t="shared" si="28"/>
        <v>1.9724279806527363E-2</v>
      </c>
    </row>
    <row r="106" spans="1:21" x14ac:dyDescent="0.25">
      <c r="A106">
        <v>9</v>
      </c>
      <c r="B106">
        <v>99</v>
      </c>
      <c r="C106" s="10">
        <f t="shared" si="29"/>
        <v>159032.19</v>
      </c>
      <c r="D106" s="10">
        <f>'(Optional) Additional IN-OUT'!H113</f>
        <v>0</v>
      </c>
      <c r="E106" s="10">
        <f>ROUND(((C106+D106)*(1+Nocharge_monthly_return)),2)</f>
        <v>159684.91</v>
      </c>
      <c r="F106" s="10">
        <f t="shared" si="30"/>
        <v>136185.30000000002</v>
      </c>
      <c r="G106" s="10">
        <f t="shared" si="20"/>
        <v>0</v>
      </c>
      <c r="H106" s="10">
        <f>ROUND(((F106+G106)*(1+Withcharge_monthly_return)),2)</f>
        <v>136744.25</v>
      </c>
      <c r="I106" s="10">
        <f t="shared" si="18"/>
        <v>210.09</v>
      </c>
      <c r="J106" t="b">
        <f t="shared" si="33"/>
        <v>0</v>
      </c>
      <c r="K106" s="10">
        <f t="shared" si="19"/>
        <v>0</v>
      </c>
      <c r="L106" s="24">
        <f t="shared" si="21"/>
        <v>210.09</v>
      </c>
      <c r="M106" s="24">
        <f t="shared" si="22"/>
        <v>136534.16</v>
      </c>
      <c r="N106" s="24">
        <f t="shared" si="23"/>
        <v>23150.75</v>
      </c>
      <c r="O106" s="24">
        <f t="shared" si="31"/>
        <v>18786.29</v>
      </c>
      <c r="P106" s="24">
        <f t="shared" si="32"/>
        <v>108000</v>
      </c>
      <c r="Q106" s="7">
        <f t="shared" si="24"/>
        <v>0.47856398148148149</v>
      </c>
      <c r="R106" s="7">
        <f t="shared" si="25"/>
        <v>0.26420518518518521</v>
      </c>
      <c r="S106" s="5">
        <f t="shared" si="26"/>
        <v>4.8544053207545491E-2</v>
      </c>
      <c r="T106" s="5">
        <f t="shared" si="27"/>
        <v>2.8825034184407461E-2</v>
      </c>
      <c r="U106" s="5">
        <f t="shared" si="28"/>
        <v>1.9719019023138031E-2</v>
      </c>
    </row>
    <row r="107" spans="1:21" x14ac:dyDescent="0.25">
      <c r="A107">
        <v>9</v>
      </c>
      <c r="B107">
        <v>100</v>
      </c>
      <c r="C107" s="10">
        <f t="shared" si="29"/>
        <v>159684.91</v>
      </c>
      <c r="D107" s="10">
        <f>'(Optional) Additional IN-OUT'!H114</f>
        <v>0</v>
      </c>
      <c r="E107" s="10">
        <f>ROUND(((C107+D107)*(1+Nocharge_monthly_return)),2)</f>
        <v>160340.31</v>
      </c>
      <c r="F107" s="10">
        <f t="shared" si="30"/>
        <v>136534.16</v>
      </c>
      <c r="G107" s="10">
        <f t="shared" si="20"/>
        <v>0</v>
      </c>
      <c r="H107" s="10">
        <f>ROUND(((F107+G107)*(1+Withcharge_monthly_return)),2)</f>
        <v>137094.54</v>
      </c>
      <c r="I107" s="10">
        <f t="shared" si="18"/>
        <v>210.63</v>
      </c>
      <c r="J107" t="b">
        <f t="shared" si="33"/>
        <v>0</v>
      </c>
      <c r="K107" s="10">
        <f t="shared" si="19"/>
        <v>0</v>
      </c>
      <c r="L107" s="24">
        <f t="shared" si="21"/>
        <v>210.63</v>
      </c>
      <c r="M107" s="24">
        <f t="shared" si="22"/>
        <v>136883.91</v>
      </c>
      <c r="N107" s="24">
        <f t="shared" si="23"/>
        <v>23456.399999999994</v>
      </c>
      <c r="O107" s="24">
        <f t="shared" si="31"/>
        <v>18996.920000000002</v>
      </c>
      <c r="P107" s="24">
        <f t="shared" si="32"/>
        <v>108000</v>
      </c>
      <c r="Q107" s="7">
        <f t="shared" si="24"/>
        <v>0.48463250000000002</v>
      </c>
      <c r="R107" s="7">
        <f t="shared" si="25"/>
        <v>0.26744361111111115</v>
      </c>
      <c r="S107" s="5">
        <f t="shared" si="26"/>
        <v>4.8562388304139011E-2</v>
      </c>
      <c r="T107" s="5">
        <f t="shared" si="27"/>
        <v>2.8848520962211192E-2</v>
      </c>
      <c r="U107" s="5">
        <f t="shared" si="28"/>
        <v>1.9713867341927819E-2</v>
      </c>
    </row>
    <row r="108" spans="1:21" x14ac:dyDescent="0.25">
      <c r="A108">
        <v>9</v>
      </c>
      <c r="B108">
        <v>101</v>
      </c>
      <c r="C108" s="10">
        <f t="shared" si="29"/>
        <v>160340.31</v>
      </c>
      <c r="D108" s="10">
        <f>'(Optional) Additional IN-OUT'!H115</f>
        <v>0</v>
      </c>
      <c r="E108" s="10">
        <f>ROUND(((C108+D108)*(1+Nocharge_monthly_return)),2)</f>
        <v>160998.39999999999</v>
      </c>
      <c r="F108" s="10">
        <f t="shared" si="30"/>
        <v>136883.91</v>
      </c>
      <c r="G108" s="10">
        <f t="shared" si="20"/>
        <v>0</v>
      </c>
      <c r="H108" s="10">
        <f>ROUND(((F108+G108)*(1+Withcharge_monthly_return)),2)</f>
        <v>137445.73000000001</v>
      </c>
      <c r="I108" s="10">
        <f t="shared" si="18"/>
        <v>211.17</v>
      </c>
      <c r="J108" t="b">
        <f t="shared" si="33"/>
        <v>0</v>
      </c>
      <c r="K108" s="10">
        <f t="shared" si="19"/>
        <v>0</v>
      </c>
      <c r="L108" s="24">
        <f t="shared" si="21"/>
        <v>211.17</v>
      </c>
      <c r="M108" s="24">
        <f t="shared" si="22"/>
        <v>137234.56</v>
      </c>
      <c r="N108" s="24">
        <f t="shared" si="23"/>
        <v>23763.839999999997</v>
      </c>
      <c r="O108" s="24">
        <f t="shared" si="31"/>
        <v>19208.09</v>
      </c>
      <c r="P108" s="24">
        <f t="shared" si="32"/>
        <v>108000</v>
      </c>
      <c r="Q108" s="7">
        <f t="shared" si="24"/>
        <v>0.49072592592592579</v>
      </c>
      <c r="R108" s="7">
        <f t="shared" si="25"/>
        <v>0.27069037037037025</v>
      </c>
      <c r="S108" s="5">
        <f t="shared" si="26"/>
        <v>4.8580360656403476E-2</v>
      </c>
      <c r="T108" s="5">
        <f t="shared" si="27"/>
        <v>2.8871546800943768E-2</v>
      </c>
      <c r="U108" s="5">
        <f t="shared" si="28"/>
        <v>1.9708813855459709E-2</v>
      </c>
    </row>
    <row r="109" spans="1:21" x14ac:dyDescent="0.25">
      <c r="A109">
        <v>9</v>
      </c>
      <c r="B109">
        <v>102</v>
      </c>
      <c r="C109" s="10">
        <f t="shared" si="29"/>
        <v>160998.39999999999</v>
      </c>
      <c r="D109" s="10">
        <f>'(Optional) Additional IN-OUT'!H116</f>
        <v>0</v>
      </c>
      <c r="E109" s="10">
        <f>ROUND(((C109+D109)*(1+Nocharge_monthly_return)),2)</f>
        <v>161659.19</v>
      </c>
      <c r="F109" s="10">
        <f t="shared" si="30"/>
        <v>137234.56</v>
      </c>
      <c r="G109" s="10">
        <f t="shared" si="20"/>
        <v>0</v>
      </c>
      <c r="H109" s="10">
        <f>ROUND(((F109+G109)*(1+Withcharge_monthly_return)),2)</f>
        <v>137797.81</v>
      </c>
      <c r="I109" s="10">
        <f t="shared" si="18"/>
        <v>211.71</v>
      </c>
      <c r="J109" t="b">
        <f t="shared" si="33"/>
        <v>0</v>
      </c>
      <c r="K109" s="10">
        <f t="shared" si="19"/>
        <v>0</v>
      </c>
      <c r="L109" s="24">
        <f t="shared" si="21"/>
        <v>211.71</v>
      </c>
      <c r="M109" s="24">
        <f t="shared" si="22"/>
        <v>137586.1</v>
      </c>
      <c r="N109" s="24">
        <f t="shared" si="23"/>
        <v>24073.089999999997</v>
      </c>
      <c r="O109" s="24">
        <f t="shared" si="31"/>
        <v>19419.8</v>
      </c>
      <c r="P109" s="24">
        <f t="shared" si="32"/>
        <v>108000</v>
      </c>
      <c r="Q109" s="7">
        <f t="shared" si="24"/>
        <v>0.49684435185185194</v>
      </c>
      <c r="R109" s="7">
        <f t="shared" si="25"/>
        <v>0.27394537037037048</v>
      </c>
      <c r="S109" s="5">
        <f t="shared" si="26"/>
        <v>4.8597980129967647E-2</v>
      </c>
      <c r="T109" s="5">
        <f t="shared" si="27"/>
        <v>2.8894114398204062E-2</v>
      </c>
      <c r="U109" s="5">
        <f t="shared" si="28"/>
        <v>1.9703865731763585E-2</v>
      </c>
    </row>
    <row r="110" spans="1:21" x14ac:dyDescent="0.25">
      <c r="A110">
        <v>9</v>
      </c>
      <c r="B110">
        <v>103</v>
      </c>
      <c r="C110" s="10">
        <f t="shared" si="29"/>
        <v>161659.19</v>
      </c>
      <c r="D110" s="10">
        <f>'(Optional) Additional IN-OUT'!H117</f>
        <v>0</v>
      </c>
      <c r="E110" s="10">
        <f>ROUND(((C110+D110)*(1+Nocharge_monthly_return)),2)</f>
        <v>162322.69</v>
      </c>
      <c r="F110" s="10">
        <f t="shared" si="30"/>
        <v>137586.1</v>
      </c>
      <c r="G110" s="10">
        <f t="shared" si="20"/>
        <v>0</v>
      </c>
      <c r="H110" s="10">
        <f>ROUND(((F110+G110)*(1+Withcharge_monthly_return)),2)</f>
        <v>138150.79999999999</v>
      </c>
      <c r="I110" s="10">
        <f t="shared" si="18"/>
        <v>212.25</v>
      </c>
      <c r="J110" t="b">
        <f t="shared" si="33"/>
        <v>0</v>
      </c>
      <c r="K110" s="10">
        <f t="shared" si="19"/>
        <v>0</v>
      </c>
      <c r="L110" s="24">
        <f t="shared" si="21"/>
        <v>212.25</v>
      </c>
      <c r="M110" s="24">
        <f t="shared" si="22"/>
        <v>137938.54999999999</v>
      </c>
      <c r="N110" s="24">
        <f t="shared" si="23"/>
        <v>24384.140000000014</v>
      </c>
      <c r="O110" s="24">
        <f t="shared" si="31"/>
        <v>19632.05</v>
      </c>
      <c r="P110" s="24">
        <f t="shared" si="32"/>
        <v>108000</v>
      </c>
      <c r="Q110" s="7">
        <f t="shared" si="24"/>
        <v>0.50298787037037029</v>
      </c>
      <c r="R110" s="7">
        <f t="shared" si="25"/>
        <v>0.27720879629629613</v>
      </c>
      <c r="S110" s="5">
        <f t="shared" si="26"/>
        <v>4.8615256186379567E-2</v>
      </c>
      <c r="T110" s="5">
        <f t="shared" si="27"/>
        <v>2.8916252522109054E-2</v>
      </c>
      <c r="U110" s="5">
        <f t="shared" si="28"/>
        <v>1.9699003664270513E-2</v>
      </c>
    </row>
    <row r="111" spans="1:21" x14ac:dyDescent="0.25">
      <c r="A111">
        <v>9</v>
      </c>
      <c r="B111">
        <v>104</v>
      </c>
      <c r="C111" s="10">
        <f t="shared" si="29"/>
        <v>162322.69</v>
      </c>
      <c r="D111" s="10">
        <f>'(Optional) Additional IN-OUT'!H118</f>
        <v>0</v>
      </c>
      <c r="E111" s="10">
        <f>ROUND(((C111+D111)*(1+Nocharge_monthly_return)),2)</f>
        <v>162988.91</v>
      </c>
      <c r="F111" s="10">
        <f t="shared" si="30"/>
        <v>137938.54999999999</v>
      </c>
      <c r="G111" s="10">
        <f t="shared" si="20"/>
        <v>0</v>
      </c>
      <c r="H111" s="10">
        <f>ROUND(((F111+G111)*(1+Withcharge_monthly_return)),2)</f>
        <v>138504.69</v>
      </c>
      <c r="I111" s="10">
        <f t="shared" si="18"/>
        <v>212.8</v>
      </c>
      <c r="J111" t="b">
        <f t="shared" si="33"/>
        <v>0</v>
      </c>
      <c r="K111" s="10">
        <f t="shared" si="19"/>
        <v>0</v>
      </c>
      <c r="L111" s="24">
        <f t="shared" si="21"/>
        <v>212.8</v>
      </c>
      <c r="M111" s="24">
        <f t="shared" si="22"/>
        <v>138291.89000000001</v>
      </c>
      <c r="N111" s="24">
        <f t="shared" si="23"/>
        <v>24697.01999999999</v>
      </c>
      <c r="O111" s="24">
        <f t="shared" si="31"/>
        <v>19844.849999999999</v>
      </c>
      <c r="P111" s="24">
        <f t="shared" si="32"/>
        <v>108000</v>
      </c>
      <c r="Q111" s="7">
        <f t="shared" si="24"/>
        <v>0.509156574074074</v>
      </c>
      <c r="R111" s="7">
        <f t="shared" si="25"/>
        <v>0.28048046296296314</v>
      </c>
      <c r="S111" s="5">
        <f t="shared" si="26"/>
        <v>4.8632197902939427E-2</v>
      </c>
      <c r="T111" s="5">
        <f t="shared" si="27"/>
        <v>2.8937954335130616E-2</v>
      </c>
      <c r="U111" s="5">
        <f t="shared" si="28"/>
        <v>1.9694243567808811E-2</v>
      </c>
    </row>
    <row r="112" spans="1:21" x14ac:dyDescent="0.25">
      <c r="A112">
        <v>9</v>
      </c>
      <c r="B112">
        <v>105</v>
      </c>
      <c r="C112" s="10">
        <f t="shared" si="29"/>
        <v>162988.91</v>
      </c>
      <c r="D112" s="10">
        <f>'(Optional) Additional IN-OUT'!H119</f>
        <v>0</v>
      </c>
      <c r="E112" s="10">
        <f>ROUND(((C112+D112)*(1+Nocharge_monthly_return)),2)</f>
        <v>163657.87</v>
      </c>
      <c r="F112" s="10">
        <f t="shared" si="30"/>
        <v>138291.89000000001</v>
      </c>
      <c r="G112" s="10">
        <f t="shared" si="20"/>
        <v>0</v>
      </c>
      <c r="H112" s="10">
        <f>ROUND(((F112+G112)*(1+Withcharge_monthly_return)),2)</f>
        <v>138859.48000000001</v>
      </c>
      <c r="I112" s="10">
        <f t="shared" si="18"/>
        <v>213.34</v>
      </c>
      <c r="J112" t="b">
        <f t="shared" si="33"/>
        <v>0</v>
      </c>
      <c r="K112" s="10">
        <f t="shared" si="19"/>
        <v>0</v>
      </c>
      <c r="L112" s="24">
        <f t="shared" si="21"/>
        <v>213.34</v>
      </c>
      <c r="M112" s="24">
        <f t="shared" si="22"/>
        <v>138646.14000000001</v>
      </c>
      <c r="N112" s="24">
        <f t="shared" si="23"/>
        <v>25011.729999999981</v>
      </c>
      <c r="O112" s="24">
        <f t="shared" si="31"/>
        <v>20058.189999999999</v>
      </c>
      <c r="P112" s="24">
        <f t="shared" si="32"/>
        <v>108000</v>
      </c>
      <c r="Q112" s="7">
        <f t="shared" si="24"/>
        <v>0.51535064814814802</v>
      </c>
      <c r="R112" s="7">
        <f t="shared" si="25"/>
        <v>0.28376055555555579</v>
      </c>
      <c r="S112" s="5">
        <f t="shared" si="26"/>
        <v>4.8648821314330508E-2</v>
      </c>
      <c r="T112" s="5">
        <f t="shared" si="27"/>
        <v>2.8959247375061774E-2</v>
      </c>
      <c r="U112" s="5">
        <f t="shared" si="28"/>
        <v>1.9689573939268734E-2</v>
      </c>
    </row>
    <row r="113" spans="1:21" x14ac:dyDescent="0.25">
      <c r="A113">
        <v>9</v>
      </c>
      <c r="B113">
        <v>106</v>
      </c>
      <c r="C113" s="10">
        <f t="shared" si="29"/>
        <v>163657.87</v>
      </c>
      <c r="D113" s="10">
        <f>'(Optional) Additional IN-OUT'!H120</f>
        <v>0</v>
      </c>
      <c r="E113" s="10">
        <f>ROUND(((C113+D113)*(1+Nocharge_monthly_return)),2)</f>
        <v>164329.57</v>
      </c>
      <c r="F113" s="10">
        <f t="shared" si="30"/>
        <v>138646.14000000001</v>
      </c>
      <c r="G113" s="10">
        <f t="shared" si="20"/>
        <v>0</v>
      </c>
      <c r="H113" s="10">
        <f>ROUND(((F113+G113)*(1+Withcharge_monthly_return)),2)</f>
        <v>139215.19</v>
      </c>
      <c r="I113" s="10">
        <f t="shared" si="18"/>
        <v>213.89</v>
      </c>
      <c r="J113" t="b">
        <f t="shared" si="33"/>
        <v>0</v>
      </c>
      <c r="K113" s="10">
        <f t="shared" si="19"/>
        <v>0</v>
      </c>
      <c r="L113" s="24">
        <f t="shared" si="21"/>
        <v>213.89</v>
      </c>
      <c r="M113" s="24">
        <f t="shared" si="22"/>
        <v>139001.29999999999</v>
      </c>
      <c r="N113" s="24">
        <f t="shared" si="23"/>
        <v>25328.270000000019</v>
      </c>
      <c r="O113" s="24">
        <f t="shared" si="31"/>
        <v>20272.079999999998</v>
      </c>
      <c r="P113" s="24">
        <f t="shared" si="32"/>
        <v>108000</v>
      </c>
      <c r="Q113" s="7">
        <f t="shared" si="24"/>
        <v>0.52157009259259257</v>
      </c>
      <c r="R113" s="7">
        <f t="shared" si="25"/>
        <v>0.28704907407407387</v>
      </c>
      <c r="S113" s="5">
        <f t="shared" si="26"/>
        <v>4.8665127264206812E-2</v>
      </c>
      <c r="T113" s="5">
        <f t="shared" si="27"/>
        <v>2.898014122424215E-2</v>
      </c>
      <c r="U113" s="5">
        <f t="shared" si="28"/>
        <v>1.9684986039964662E-2</v>
      </c>
    </row>
    <row r="114" spans="1:21" x14ac:dyDescent="0.25">
      <c r="A114">
        <v>9</v>
      </c>
      <c r="B114">
        <v>107</v>
      </c>
      <c r="C114" s="10">
        <f t="shared" si="29"/>
        <v>164329.57</v>
      </c>
      <c r="D114" s="10">
        <f>'(Optional) Additional IN-OUT'!H121</f>
        <v>0</v>
      </c>
      <c r="E114" s="10">
        <f>ROUND(((C114+D114)*(1+Nocharge_monthly_return)),2)</f>
        <v>165004.03</v>
      </c>
      <c r="F114" s="10">
        <f t="shared" si="30"/>
        <v>139001.29999999999</v>
      </c>
      <c r="G114" s="10">
        <f t="shared" si="20"/>
        <v>0</v>
      </c>
      <c r="H114" s="10">
        <f>ROUND(((F114+G114)*(1+Withcharge_monthly_return)),2)</f>
        <v>139571.81</v>
      </c>
      <c r="I114" s="10">
        <f t="shared" si="18"/>
        <v>214.44</v>
      </c>
      <c r="J114" t="b">
        <f t="shared" si="33"/>
        <v>0</v>
      </c>
      <c r="K114" s="10">
        <f t="shared" si="19"/>
        <v>0</v>
      </c>
      <c r="L114" s="24">
        <f t="shared" si="21"/>
        <v>214.44</v>
      </c>
      <c r="M114" s="24">
        <f t="shared" si="22"/>
        <v>139357.37</v>
      </c>
      <c r="N114" s="24">
        <f t="shared" si="23"/>
        <v>25646.660000000003</v>
      </c>
      <c r="O114" s="24">
        <f t="shared" si="31"/>
        <v>20486.519999999997</v>
      </c>
      <c r="P114" s="24">
        <f t="shared" si="32"/>
        <v>108000</v>
      </c>
      <c r="Q114" s="7">
        <f t="shared" si="24"/>
        <v>0.52781509259259263</v>
      </c>
      <c r="R114" s="7">
        <f t="shared" si="25"/>
        <v>0.29034601851851849</v>
      </c>
      <c r="S114" s="5">
        <f t="shared" si="26"/>
        <v>4.8681130918657819E-2</v>
      </c>
      <c r="T114" s="5">
        <f t="shared" si="27"/>
        <v>2.9000645122002663E-2</v>
      </c>
      <c r="U114" s="5">
        <f t="shared" si="28"/>
        <v>1.9680485796655156E-2</v>
      </c>
    </row>
    <row r="115" spans="1:21" x14ac:dyDescent="0.25">
      <c r="A115">
        <v>9</v>
      </c>
      <c r="B115">
        <v>108</v>
      </c>
      <c r="C115" s="10">
        <f t="shared" si="29"/>
        <v>165004.03</v>
      </c>
      <c r="D115" s="10">
        <f>'(Optional) Additional IN-OUT'!H122</f>
        <v>0</v>
      </c>
      <c r="E115" s="10">
        <f>ROUND(((C115+D115)*(1+Nocharge_monthly_return)),2)</f>
        <v>165681.26</v>
      </c>
      <c r="F115" s="10">
        <f t="shared" si="30"/>
        <v>139357.37</v>
      </c>
      <c r="G115" s="10">
        <f t="shared" si="20"/>
        <v>0</v>
      </c>
      <c r="H115" s="10">
        <f>ROUND(((F115+G115)*(1+Withcharge_monthly_return)),2)</f>
        <v>139929.34</v>
      </c>
      <c r="I115" s="10">
        <f t="shared" si="18"/>
        <v>214.98</v>
      </c>
      <c r="J115" t="b">
        <f t="shared" si="33"/>
        <v>0</v>
      </c>
      <c r="K115" s="10">
        <f t="shared" si="19"/>
        <v>0</v>
      </c>
      <c r="L115" s="24">
        <f t="shared" si="21"/>
        <v>214.98</v>
      </c>
      <c r="M115" s="24">
        <f t="shared" si="22"/>
        <v>139714.35999999999</v>
      </c>
      <c r="N115" s="24">
        <f t="shared" si="23"/>
        <v>25966.900000000023</v>
      </c>
      <c r="O115" s="24">
        <f t="shared" si="31"/>
        <v>20701.499999999996</v>
      </c>
      <c r="P115" s="24">
        <f t="shared" si="32"/>
        <v>108000</v>
      </c>
      <c r="Q115" s="7">
        <f t="shared" si="24"/>
        <v>0.53408574074074089</v>
      </c>
      <c r="R115" s="7">
        <f t="shared" si="25"/>
        <v>0.29365148148148146</v>
      </c>
      <c r="S115" s="5">
        <f t="shared" si="26"/>
        <v>4.8696839716074407E-2</v>
      </c>
      <c r="T115" s="5">
        <f t="shared" si="27"/>
        <v>2.9020776163987162E-2</v>
      </c>
      <c r="U115" s="5">
        <f t="shared" si="28"/>
        <v>1.9676063552087245E-2</v>
      </c>
    </row>
    <row r="116" spans="1:21" x14ac:dyDescent="0.25">
      <c r="A116">
        <v>10</v>
      </c>
      <c r="B116">
        <v>109</v>
      </c>
      <c r="C116" s="10">
        <f t="shared" si="29"/>
        <v>165681.26</v>
      </c>
      <c r="D116" s="10">
        <f>'(Optional) Additional IN-OUT'!H123</f>
        <v>1000</v>
      </c>
      <c r="E116" s="10">
        <f>ROUND(((C116+D116)*(1+Nocharge_monthly_return)),2)</f>
        <v>167365.37</v>
      </c>
      <c r="F116" s="10">
        <f t="shared" si="30"/>
        <v>139714.35999999999</v>
      </c>
      <c r="G116" s="10">
        <f t="shared" si="20"/>
        <v>1000</v>
      </c>
      <c r="H116" s="10">
        <f>ROUND(((F116+G116)*(1+Withcharge_monthly_return)),2)</f>
        <v>141291.9</v>
      </c>
      <c r="I116" s="10">
        <f t="shared" si="18"/>
        <v>217.08</v>
      </c>
      <c r="J116" t="b">
        <f t="shared" si="33"/>
        <v>1</v>
      </c>
      <c r="K116" s="10">
        <f t="shared" si="19"/>
        <v>0</v>
      </c>
      <c r="L116" s="24">
        <f t="shared" si="21"/>
        <v>217.08</v>
      </c>
      <c r="M116" s="24">
        <f t="shared" si="22"/>
        <v>141074.82</v>
      </c>
      <c r="N116" s="24">
        <f t="shared" si="23"/>
        <v>26290.549999999988</v>
      </c>
      <c r="O116" s="24">
        <f t="shared" si="31"/>
        <v>20918.579999999998</v>
      </c>
      <c r="P116" s="24">
        <f t="shared" si="32"/>
        <v>109000</v>
      </c>
      <c r="Q116" s="7">
        <f t="shared" si="24"/>
        <v>0.53546211009174316</v>
      </c>
      <c r="R116" s="7">
        <f t="shared" si="25"/>
        <v>0.29426440366972484</v>
      </c>
      <c r="S116" s="5">
        <f t="shared" si="26"/>
        <v>4.8342970869897813E-2</v>
      </c>
      <c r="T116" s="5">
        <f t="shared" si="27"/>
        <v>2.88043884347579E-2</v>
      </c>
      <c r="U116" s="5">
        <f t="shared" si="28"/>
        <v>1.9538582435139912E-2</v>
      </c>
    </row>
    <row r="117" spans="1:21" x14ac:dyDescent="0.25">
      <c r="A117">
        <v>10</v>
      </c>
      <c r="B117">
        <v>110</v>
      </c>
      <c r="C117" s="10">
        <f t="shared" si="29"/>
        <v>167365.37</v>
      </c>
      <c r="D117" s="10">
        <f>'(Optional) Additional IN-OUT'!H124</f>
        <v>0</v>
      </c>
      <c r="E117" s="10">
        <f>ROUND(((C117+D117)*(1+Nocharge_monthly_return)),2)</f>
        <v>168052.29</v>
      </c>
      <c r="F117" s="10">
        <f t="shared" si="30"/>
        <v>141074.82</v>
      </c>
      <c r="G117" s="10">
        <f t="shared" si="20"/>
        <v>0</v>
      </c>
      <c r="H117" s="10">
        <f>ROUND(((F117+G117)*(1+Withcharge_monthly_return)),2)</f>
        <v>141653.84</v>
      </c>
      <c r="I117" s="10">
        <f t="shared" si="18"/>
        <v>217.63</v>
      </c>
      <c r="J117" t="b">
        <f t="shared" si="33"/>
        <v>0</v>
      </c>
      <c r="K117" s="10">
        <f t="shared" si="19"/>
        <v>0</v>
      </c>
      <c r="L117" s="24">
        <f t="shared" si="21"/>
        <v>217.63</v>
      </c>
      <c r="M117" s="24">
        <f t="shared" si="22"/>
        <v>141436.21</v>
      </c>
      <c r="N117" s="24">
        <f t="shared" si="23"/>
        <v>26616.080000000016</v>
      </c>
      <c r="O117" s="24">
        <f t="shared" si="31"/>
        <v>21136.21</v>
      </c>
      <c r="P117" s="24">
        <f t="shared" si="32"/>
        <v>109000</v>
      </c>
      <c r="Q117" s="7">
        <f t="shared" si="24"/>
        <v>0.54176412844036714</v>
      </c>
      <c r="R117" s="7">
        <f t="shared" si="25"/>
        <v>0.29757990825688063</v>
      </c>
      <c r="S117" s="5">
        <f t="shared" si="26"/>
        <v>4.8361461653652425E-2</v>
      </c>
      <c r="T117" s="5">
        <f t="shared" si="27"/>
        <v>2.8825934043341547E-2</v>
      </c>
      <c r="U117" s="5">
        <f t="shared" si="28"/>
        <v>1.9535527610310879E-2</v>
      </c>
    </row>
    <row r="118" spans="1:21" x14ac:dyDescent="0.25">
      <c r="A118">
        <v>10</v>
      </c>
      <c r="B118">
        <v>111</v>
      </c>
      <c r="C118" s="10">
        <f t="shared" si="29"/>
        <v>168052.29</v>
      </c>
      <c r="D118" s="10">
        <f>'(Optional) Additional IN-OUT'!H125</f>
        <v>0</v>
      </c>
      <c r="E118" s="10">
        <f>ROUND(((C118+D118)*(1+Nocharge_monthly_return)),2)</f>
        <v>168742.03</v>
      </c>
      <c r="F118" s="10">
        <f t="shared" si="30"/>
        <v>141436.21</v>
      </c>
      <c r="G118" s="10">
        <f t="shared" si="20"/>
        <v>0</v>
      </c>
      <c r="H118" s="10">
        <f>ROUND(((F118+G118)*(1+Withcharge_monthly_return)),2)</f>
        <v>142016.71</v>
      </c>
      <c r="I118" s="10">
        <f t="shared" si="18"/>
        <v>218.19</v>
      </c>
      <c r="J118" t="b">
        <f t="shared" si="33"/>
        <v>0</v>
      </c>
      <c r="K118" s="10">
        <f t="shared" si="19"/>
        <v>0</v>
      </c>
      <c r="L118" s="24">
        <f t="shared" si="21"/>
        <v>218.19</v>
      </c>
      <c r="M118" s="24">
        <f t="shared" si="22"/>
        <v>141798.51999999999</v>
      </c>
      <c r="N118" s="24">
        <f t="shared" si="23"/>
        <v>26943.510000000009</v>
      </c>
      <c r="O118" s="24">
        <f t="shared" si="31"/>
        <v>21354.399999999998</v>
      </c>
      <c r="P118" s="24">
        <f t="shared" si="32"/>
        <v>109000</v>
      </c>
      <c r="Q118" s="7">
        <f t="shared" si="24"/>
        <v>0.54809201834862376</v>
      </c>
      <c r="R118" s="7">
        <f t="shared" si="25"/>
        <v>0.3009038532110091</v>
      </c>
      <c r="S118" s="5">
        <f t="shared" si="26"/>
        <v>4.8379620034006747E-2</v>
      </c>
      <c r="T118" s="5">
        <f t="shared" si="27"/>
        <v>2.8847087356449679E-2</v>
      </c>
      <c r="U118" s="5">
        <f t="shared" si="28"/>
        <v>1.9532532677557068E-2</v>
      </c>
    </row>
    <row r="119" spans="1:21" x14ac:dyDescent="0.25">
      <c r="A119">
        <v>10</v>
      </c>
      <c r="B119">
        <v>112</v>
      </c>
      <c r="C119" s="10">
        <f t="shared" si="29"/>
        <v>168742.03</v>
      </c>
      <c r="D119" s="10">
        <f>'(Optional) Additional IN-OUT'!H126</f>
        <v>0</v>
      </c>
      <c r="E119" s="10">
        <f>ROUND(((C119+D119)*(1+Nocharge_monthly_return)),2)</f>
        <v>169434.6</v>
      </c>
      <c r="F119" s="10">
        <f t="shared" si="30"/>
        <v>141798.51999999999</v>
      </c>
      <c r="G119" s="10">
        <f t="shared" si="20"/>
        <v>0</v>
      </c>
      <c r="H119" s="10">
        <f>ROUND(((F119+G119)*(1+Withcharge_monthly_return)),2)</f>
        <v>142380.51</v>
      </c>
      <c r="I119" s="10">
        <f t="shared" si="18"/>
        <v>218.75</v>
      </c>
      <c r="J119" t="b">
        <f t="shared" si="33"/>
        <v>0</v>
      </c>
      <c r="K119" s="10">
        <f t="shared" si="19"/>
        <v>0</v>
      </c>
      <c r="L119" s="24">
        <f t="shared" si="21"/>
        <v>218.75</v>
      </c>
      <c r="M119" s="24">
        <f t="shared" si="22"/>
        <v>142161.76</v>
      </c>
      <c r="N119" s="24">
        <f t="shared" si="23"/>
        <v>27272.839999999997</v>
      </c>
      <c r="O119" s="24">
        <f t="shared" si="31"/>
        <v>21573.149999999998</v>
      </c>
      <c r="P119" s="24">
        <f t="shared" si="32"/>
        <v>109000</v>
      </c>
      <c r="Q119" s="7">
        <f t="shared" si="24"/>
        <v>0.55444587155963299</v>
      </c>
      <c r="R119" s="7">
        <f t="shared" si="25"/>
        <v>0.30423633027522934</v>
      </c>
      <c r="S119" s="5">
        <f t="shared" si="26"/>
        <v>4.8397453859000107E-2</v>
      </c>
      <c r="T119" s="5">
        <f t="shared" si="27"/>
        <v>2.8867864819764086E-2</v>
      </c>
      <c r="U119" s="5">
        <f t="shared" si="28"/>
        <v>1.9529589039236021E-2</v>
      </c>
    </row>
    <row r="120" spans="1:21" x14ac:dyDescent="0.25">
      <c r="A120">
        <v>10</v>
      </c>
      <c r="B120">
        <v>113</v>
      </c>
      <c r="C120" s="10">
        <f t="shared" si="29"/>
        <v>169434.6</v>
      </c>
      <c r="D120" s="10">
        <f>'(Optional) Additional IN-OUT'!H127</f>
        <v>0</v>
      </c>
      <c r="E120" s="10">
        <f>ROUND(((C120+D120)*(1+Nocharge_monthly_return)),2)</f>
        <v>170130.01</v>
      </c>
      <c r="F120" s="10">
        <f t="shared" si="30"/>
        <v>142161.76</v>
      </c>
      <c r="G120" s="10">
        <f t="shared" si="20"/>
        <v>0</v>
      </c>
      <c r="H120" s="10">
        <f>ROUND(((F120+G120)*(1+Withcharge_monthly_return)),2)</f>
        <v>142745.24</v>
      </c>
      <c r="I120" s="10">
        <f t="shared" si="18"/>
        <v>219.31</v>
      </c>
      <c r="J120" t="b">
        <f t="shared" si="33"/>
        <v>0</v>
      </c>
      <c r="K120" s="10">
        <f t="shared" si="19"/>
        <v>0</v>
      </c>
      <c r="L120" s="24">
        <f t="shared" si="21"/>
        <v>219.31</v>
      </c>
      <c r="M120" s="24">
        <f t="shared" si="22"/>
        <v>142525.93</v>
      </c>
      <c r="N120" s="24">
        <f t="shared" si="23"/>
        <v>27604.080000000016</v>
      </c>
      <c r="O120" s="24">
        <f t="shared" si="31"/>
        <v>21792.46</v>
      </c>
      <c r="P120" s="24">
        <f t="shared" si="32"/>
        <v>109000</v>
      </c>
      <c r="Q120" s="7">
        <f t="shared" si="24"/>
        <v>0.56082577981651394</v>
      </c>
      <c r="R120" s="7">
        <f t="shared" si="25"/>
        <v>0.30757733944954113</v>
      </c>
      <c r="S120" s="5">
        <f t="shared" si="26"/>
        <v>4.8414970684937296E-2</v>
      </c>
      <c r="T120" s="5">
        <f t="shared" si="27"/>
        <v>2.8888274566720159E-2</v>
      </c>
      <c r="U120" s="5">
        <f t="shared" si="28"/>
        <v>1.9526696118217137E-2</v>
      </c>
    </row>
    <row r="121" spans="1:21" x14ac:dyDescent="0.25">
      <c r="A121">
        <v>10</v>
      </c>
      <c r="B121">
        <v>114</v>
      </c>
      <c r="C121" s="10">
        <f t="shared" si="29"/>
        <v>170130.01</v>
      </c>
      <c r="D121" s="10">
        <f>'(Optional) Additional IN-OUT'!H128</f>
        <v>0</v>
      </c>
      <c r="E121" s="10">
        <f>ROUND(((C121+D121)*(1+Nocharge_monthly_return)),2)</f>
        <v>170828.28</v>
      </c>
      <c r="F121" s="10">
        <f t="shared" si="30"/>
        <v>142525.93</v>
      </c>
      <c r="G121" s="10">
        <f t="shared" si="20"/>
        <v>0</v>
      </c>
      <c r="H121" s="10">
        <f>ROUND(((F121+G121)*(1+Withcharge_monthly_return)),2)</f>
        <v>143110.9</v>
      </c>
      <c r="I121" s="10">
        <f t="shared" si="18"/>
        <v>219.87</v>
      </c>
      <c r="J121" t="b">
        <f t="shared" si="33"/>
        <v>0</v>
      </c>
      <c r="K121" s="10">
        <f t="shared" si="19"/>
        <v>0</v>
      </c>
      <c r="L121" s="24">
        <f t="shared" si="21"/>
        <v>219.87</v>
      </c>
      <c r="M121" s="24">
        <f t="shared" si="22"/>
        <v>142891.03</v>
      </c>
      <c r="N121" s="24">
        <f t="shared" si="23"/>
        <v>27937.25</v>
      </c>
      <c r="O121" s="24">
        <f t="shared" si="31"/>
        <v>22012.329999999998</v>
      </c>
      <c r="P121" s="24">
        <f t="shared" si="32"/>
        <v>109000</v>
      </c>
      <c r="Q121" s="7">
        <f t="shared" si="24"/>
        <v>0.56723192660550459</v>
      </c>
      <c r="R121" s="7">
        <f t="shared" si="25"/>
        <v>0.31092688073394492</v>
      </c>
      <c r="S121" s="5">
        <f t="shared" si="26"/>
        <v>4.8432184249869635E-2</v>
      </c>
      <c r="T121" s="5">
        <f t="shared" si="27"/>
        <v>2.890832445974531E-2</v>
      </c>
      <c r="U121" s="5">
        <f t="shared" si="28"/>
        <v>1.9523859790124325E-2</v>
      </c>
    </row>
    <row r="122" spans="1:21" x14ac:dyDescent="0.25">
      <c r="A122">
        <v>10</v>
      </c>
      <c r="B122">
        <v>115</v>
      </c>
      <c r="C122" s="10">
        <f t="shared" si="29"/>
        <v>170828.28</v>
      </c>
      <c r="D122" s="10">
        <f>'(Optional) Additional IN-OUT'!H129</f>
        <v>0</v>
      </c>
      <c r="E122" s="10">
        <f>ROUND(((C122+D122)*(1+Nocharge_monthly_return)),2)</f>
        <v>171529.41</v>
      </c>
      <c r="F122" s="10">
        <f t="shared" si="30"/>
        <v>142891.03</v>
      </c>
      <c r="G122" s="10">
        <f t="shared" si="20"/>
        <v>0</v>
      </c>
      <c r="H122" s="10">
        <f>ROUND(((F122+G122)*(1+Withcharge_monthly_return)),2)</f>
        <v>143477.5</v>
      </c>
      <c r="I122" s="10">
        <f t="shared" si="18"/>
        <v>220.44</v>
      </c>
      <c r="J122" t="b">
        <f t="shared" si="33"/>
        <v>0</v>
      </c>
      <c r="K122" s="10">
        <f t="shared" si="19"/>
        <v>0</v>
      </c>
      <c r="L122" s="24">
        <f t="shared" si="21"/>
        <v>220.44</v>
      </c>
      <c r="M122" s="24">
        <f t="shared" si="22"/>
        <v>143257.06</v>
      </c>
      <c r="N122" s="24">
        <f t="shared" si="23"/>
        <v>28272.350000000006</v>
      </c>
      <c r="O122" s="24">
        <f t="shared" si="31"/>
        <v>22232.769999999997</v>
      </c>
      <c r="P122" s="24">
        <f t="shared" si="32"/>
        <v>109000</v>
      </c>
      <c r="Q122" s="7">
        <f t="shared" si="24"/>
        <v>0.57366431192660561</v>
      </c>
      <c r="R122" s="7">
        <f t="shared" si="25"/>
        <v>0.31428495412844026</v>
      </c>
      <c r="S122" s="5">
        <f t="shared" si="26"/>
        <v>4.844909494042849E-2</v>
      </c>
      <c r="T122" s="5">
        <f t="shared" si="27"/>
        <v>2.8928022101522406E-2</v>
      </c>
      <c r="U122" s="5">
        <f t="shared" si="28"/>
        <v>1.9521072838906084E-2</v>
      </c>
    </row>
    <row r="123" spans="1:21" x14ac:dyDescent="0.25">
      <c r="A123">
        <v>10</v>
      </c>
      <c r="B123">
        <v>116</v>
      </c>
      <c r="C123" s="10">
        <f t="shared" si="29"/>
        <v>171529.41</v>
      </c>
      <c r="D123" s="10">
        <f>'(Optional) Additional IN-OUT'!H130</f>
        <v>0</v>
      </c>
      <c r="E123" s="10">
        <f>ROUND(((C123+D123)*(1+Nocharge_monthly_return)),2)</f>
        <v>172233.42</v>
      </c>
      <c r="F123" s="10">
        <f t="shared" si="30"/>
        <v>143257.06</v>
      </c>
      <c r="G123" s="10">
        <f t="shared" si="20"/>
        <v>0</v>
      </c>
      <c r="H123" s="10">
        <f>ROUND(((F123+G123)*(1+Withcharge_monthly_return)),2)</f>
        <v>143845.03</v>
      </c>
      <c r="I123" s="10">
        <f t="shared" si="18"/>
        <v>221</v>
      </c>
      <c r="J123" t="b">
        <f t="shared" si="33"/>
        <v>0</v>
      </c>
      <c r="K123" s="10">
        <f t="shared" si="19"/>
        <v>0</v>
      </c>
      <c r="L123" s="24">
        <f t="shared" si="21"/>
        <v>221</v>
      </c>
      <c r="M123" s="24">
        <f t="shared" si="22"/>
        <v>143624.03</v>
      </c>
      <c r="N123" s="24">
        <f t="shared" si="23"/>
        <v>28609.390000000014</v>
      </c>
      <c r="O123" s="24">
        <f t="shared" si="31"/>
        <v>22453.769999999997</v>
      </c>
      <c r="P123" s="24">
        <f t="shared" si="32"/>
        <v>109000</v>
      </c>
      <c r="Q123" s="7">
        <f t="shared" si="24"/>
        <v>0.5801231192660552</v>
      </c>
      <c r="R123" s="7">
        <f t="shared" si="25"/>
        <v>0.3176516513761467</v>
      </c>
      <c r="S123" s="5">
        <f t="shared" si="26"/>
        <v>4.8465715815654807E-2</v>
      </c>
      <c r="T123" s="5">
        <f t="shared" si="27"/>
        <v>2.8947382257599224E-2</v>
      </c>
      <c r="U123" s="5">
        <f t="shared" si="28"/>
        <v>1.9518333558055583E-2</v>
      </c>
    </row>
    <row r="124" spans="1:21" x14ac:dyDescent="0.25">
      <c r="A124">
        <v>10</v>
      </c>
      <c r="B124">
        <v>117</v>
      </c>
      <c r="C124" s="10">
        <f t="shared" si="29"/>
        <v>172233.42</v>
      </c>
      <c r="D124" s="10">
        <f>'(Optional) Additional IN-OUT'!H131</f>
        <v>0</v>
      </c>
      <c r="E124" s="10">
        <f>ROUND(((C124+D124)*(1+Nocharge_monthly_return)),2)</f>
        <v>172940.32</v>
      </c>
      <c r="F124" s="10">
        <f t="shared" si="30"/>
        <v>143624.03</v>
      </c>
      <c r="G124" s="10">
        <f t="shared" si="20"/>
        <v>0</v>
      </c>
      <c r="H124" s="10">
        <f>ROUND(((F124+G124)*(1+Withcharge_monthly_return)),2)</f>
        <v>144213.51</v>
      </c>
      <c r="I124" s="10">
        <f t="shared" si="18"/>
        <v>221.57</v>
      </c>
      <c r="J124" t="b">
        <f t="shared" si="33"/>
        <v>0</v>
      </c>
      <c r="K124" s="10">
        <f t="shared" si="19"/>
        <v>0</v>
      </c>
      <c r="L124" s="24">
        <f t="shared" si="21"/>
        <v>221.57</v>
      </c>
      <c r="M124" s="24">
        <f t="shared" si="22"/>
        <v>143991.94</v>
      </c>
      <c r="N124" s="24">
        <f t="shared" si="23"/>
        <v>28948.380000000005</v>
      </c>
      <c r="O124" s="24">
        <f t="shared" si="31"/>
        <v>22675.339999999997</v>
      </c>
      <c r="P124" s="24">
        <f t="shared" si="32"/>
        <v>109000</v>
      </c>
      <c r="Q124" s="7">
        <f t="shared" si="24"/>
        <v>0.58660844036697246</v>
      </c>
      <c r="R124" s="7">
        <f t="shared" si="25"/>
        <v>0.32102697247706424</v>
      </c>
      <c r="S124" s="5">
        <f t="shared" si="26"/>
        <v>4.8482053156077183E-2</v>
      </c>
      <c r="T124" s="5">
        <f t="shared" si="27"/>
        <v>2.8966411798484588E-2</v>
      </c>
      <c r="U124" s="5">
        <f t="shared" si="28"/>
        <v>1.9515641357592595E-2</v>
      </c>
    </row>
    <row r="125" spans="1:21" x14ac:dyDescent="0.25">
      <c r="A125">
        <v>10</v>
      </c>
      <c r="B125">
        <v>118</v>
      </c>
      <c r="C125" s="10">
        <f t="shared" si="29"/>
        <v>172940.32</v>
      </c>
      <c r="D125" s="10">
        <f>'(Optional) Additional IN-OUT'!H132</f>
        <v>0</v>
      </c>
      <c r="E125" s="10">
        <f>ROUND(((C125+D125)*(1+Nocharge_monthly_return)),2)</f>
        <v>173650.12</v>
      </c>
      <c r="F125" s="10">
        <f t="shared" si="30"/>
        <v>143991.94</v>
      </c>
      <c r="G125" s="10">
        <f t="shared" si="20"/>
        <v>0</v>
      </c>
      <c r="H125" s="10">
        <f>ROUND(((F125+G125)*(1+Withcharge_monthly_return)),2)</f>
        <v>144582.93</v>
      </c>
      <c r="I125" s="10">
        <f t="shared" si="18"/>
        <v>222.13</v>
      </c>
      <c r="J125" t="b">
        <f t="shared" si="33"/>
        <v>0</v>
      </c>
      <c r="K125" s="10">
        <f t="shared" si="19"/>
        <v>0</v>
      </c>
      <c r="L125" s="24">
        <f t="shared" si="21"/>
        <v>222.13</v>
      </c>
      <c r="M125" s="24">
        <f t="shared" si="22"/>
        <v>144360.79999999999</v>
      </c>
      <c r="N125" s="24">
        <f t="shared" si="23"/>
        <v>29289.320000000007</v>
      </c>
      <c r="O125" s="24">
        <f t="shared" si="31"/>
        <v>22897.469999999998</v>
      </c>
      <c r="P125" s="24">
        <f t="shared" si="32"/>
        <v>109000</v>
      </c>
      <c r="Q125" s="7">
        <f t="shared" si="24"/>
        <v>0.59312036697247694</v>
      </c>
      <c r="R125" s="7">
        <f t="shared" si="25"/>
        <v>0.32441100917431176</v>
      </c>
      <c r="S125" s="5">
        <f t="shared" si="26"/>
        <v>4.8498113018114616E-2</v>
      </c>
      <c r="T125" s="5">
        <f t="shared" si="27"/>
        <v>2.8985124624100175E-2</v>
      </c>
      <c r="U125" s="5">
        <f t="shared" si="28"/>
        <v>1.9512988394014441E-2</v>
      </c>
    </row>
    <row r="126" spans="1:21" x14ac:dyDescent="0.25">
      <c r="A126">
        <v>10</v>
      </c>
      <c r="B126">
        <v>119</v>
      </c>
      <c r="C126" s="10">
        <f t="shared" si="29"/>
        <v>173650.12</v>
      </c>
      <c r="D126" s="10">
        <f>'(Optional) Additional IN-OUT'!H133</f>
        <v>0</v>
      </c>
      <c r="E126" s="10">
        <f>ROUND(((C126+D126)*(1+Nocharge_monthly_return)),2)</f>
        <v>174362.84</v>
      </c>
      <c r="F126" s="10">
        <f t="shared" si="30"/>
        <v>144360.79999999999</v>
      </c>
      <c r="G126" s="10">
        <f t="shared" si="20"/>
        <v>0</v>
      </c>
      <c r="H126" s="10">
        <f>ROUND(((F126+G126)*(1+Withcharge_monthly_return)),2)</f>
        <v>144953.29999999999</v>
      </c>
      <c r="I126" s="10">
        <f t="shared" si="18"/>
        <v>222.7</v>
      </c>
      <c r="J126" t="b">
        <f t="shared" si="33"/>
        <v>0</v>
      </c>
      <c r="K126" s="10">
        <f t="shared" si="19"/>
        <v>0</v>
      </c>
      <c r="L126" s="24">
        <f t="shared" si="21"/>
        <v>222.7</v>
      </c>
      <c r="M126" s="24">
        <f t="shared" si="22"/>
        <v>144730.59999999998</v>
      </c>
      <c r="N126" s="24">
        <f t="shared" si="23"/>
        <v>29632.24000000002</v>
      </c>
      <c r="O126" s="24">
        <f t="shared" si="31"/>
        <v>23120.17</v>
      </c>
      <c r="P126" s="24">
        <f t="shared" si="32"/>
        <v>109000</v>
      </c>
      <c r="Q126" s="7">
        <f t="shared" si="24"/>
        <v>0.59965908256880729</v>
      </c>
      <c r="R126" s="7">
        <f t="shared" si="25"/>
        <v>0.32780366972477037</v>
      </c>
      <c r="S126" s="5">
        <f t="shared" si="26"/>
        <v>4.8513907307717208E-2</v>
      </c>
      <c r="T126" s="5">
        <f t="shared" si="27"/>
        <v>2.9003519768572027E-2</v>
      </c>
      <c r="U126" s="5">
        <f t="shared" si="28"/>
        <v>1.951038753914518E-2</v>
      </c>
    </row>
    <row r="127" spans="1:21" x14ac:dyDescent="0.25">
      <c r="A127">
        <v>10</v>
      </c>
      <c r="B127">
        <v>120</v>
      </c>
      <c r="C127" s="10">
        <f t="shared" si="29"/>
        <v>174362.84</v>
      </c>
      <c r="D127" s="10">
        <f>'(Optional) Additional IN-OUT'!H134</f>
        <v>0</v>
      </c>
      <c r="E127" s="10">
        <f>ROUND(((C127+D127)*(1+Nocharge_monthly_return)),2)</f>
        <v>175078.48</v>
      </c>
      <c r="F127" s="10">
        <f t="shared" si="30"/>
        <v>144730.59999999998</v>
      </c>
      <c r="G127" s="10">
        <f t="shared" si="20"/>
        <v>0</v>
      </c>
      <c r="H127" s="10">
        <f>ROUND(((F127+G127)*(1+Withcharge_monthly_return)),2)</f>
        <v>145324.62</v>
      </c>
      <c r="I127" s="10">
        <f t="shared" si="18"/>
        <v>223.27</v>
      </c>
      <c r="J127" t="b">
        <f t="shared" si="33"/>
        <v>0</v>
      </c>
      <c r="K127" s="10">
        <f t="shared" si="19"/>
        <v>0</v>
      </c>
      <c r="L127" s="24">
        <f t="shared" si="21"/>
        <v>223.27</v>
      </c>
      <c r="M127" s="24">
        <f t="shared" si="22"/>
        <v>145101.35</v>
      </c>
      <c r="N127" s="24">
        <f t="shared" si="23"/>
        <v>29977.130000000005</v>
      </c>
      <c r="O127" s="24">
        <f t="shared" si="31"/>
        <v>23343.439999999999</v>
      </c>
      <c r="P127" s="24">
        <f t="shared" si="32"/>
        <v>109000</v>
      </c>
      <c r="Q127" s="7">
        <f t="shared" si="24"/>
        <v>0.6062245871559635</v>
      </c>
      <c r="R127" s="7">
        <f t="shared" si="25"/>
        <v>0.33120504587155963</v>
      </c>
      <c r="S127" s="5">
        <f t="shared" si="26"/>
        <v>4.8529435447729405E-2</v>
      </c>
      <c r="T127" s="5">
        <f t="shared" si="27"/>
        <v>2.9021610567393989E-2</v>
      </c>
      <c r="U127" s="5">
        <f t="shared" si="28"/>
        <v>1.9507824880335416E-2</v>
      </c>
    </row>
    <row r="128" spans="1:21" x14ac:dyDescent="0.25">
      <c r="A128">
        <v>11</v>
      </c>
      <c r="B128">
        <v>121</v>
      </c>
      <c r="C128" s="10">
        <f t="shared" si="29"/>
        <v>175078.48</v>
      </c>
      <c r="D128" s="10">
        <f>'(Optional) Additional IN-OUT'!H135</f>
        <v>1000</v>
      </c>
      <c r="E128" s="10">
        <f>ROUND(((C128+D128)*(1+Nocharge_monthly_return)),2)</f>
        <v>176801.16</v>
      </c>
      <c r="F128" s="10">
        <f t="shared" si="30"/>
        <v>145101.35</v>
      </c>
      <c r="G128" s="10">
        <f t="shared" si="20"/>
        <v>1000</v>
      </c>
      <c r="H128" s="10">
        <f>ROUND(((F128+G128)*(1+Withcharge_monthly_return)),2)</f>
        <v>146701</v>
      </c>
      <c r="I128" s="10">
        <f t="shared" si="18"/>
        <v>225.39</v>
      </c>
      <c r="J128" t="b">
        <f t="shared" si="33"/>
        <v>1</v>
      </c>
      <c r="K128" s="10">
        <f t="shared" si="19"/>
        <v>0</v>
      </c>
      <c r="L128" s="24">
        <f t="shared" si="21"/>
        <v>225.39</v>
      </c>
      <c r="M128" s="24">
        <f t="shared" si="22"/>
        <v>146475.60999999999</v>
      </c>
      <c r="N128" s="24">
        <f t="shared" si="23"/>
        <v>30325.550000000017</v>
      </c>
      <c r="O128" s="24">
        <f t="shared" si="31"/>
        <v>23568.829999999998</v>
      </c>
      <c r="P128" s="24">
        <f t="shared" si="32"/>
        <v>110000</v>
      </c>
      <c r="Q128" s="7">
        <f t="shared" si="24"/>
        <v>0.60728327272727278</v>
      </c>
      <c r="R128" s="7">
        <f t="shared" si="25"/>
        <v>0.33159645454545439</v>
      </c>
      <c r="S128" s="5">
        <f t="shared" si="26"/>
        <v>4.8187359754532859E-2</v>
      </c>
      <c r="T128" s="5">
        <f t="shared" si="27"/>
        <v>2.88083388855391E-2</v>
      </c>
      <c r="U128" s="5">
        <f t="shared" si="28"/>
        <v>1.9379020868993759E-2</v>
      </c>
    </row>
    <row r="129" spans="1:21" x14ac:dyDescent="0.25">
      <c r="A129">
        <v>11</v>
      </c>
      <c r="B129">
        <v>122</v>
      </c>
      <c r="C129" s="10">
        <f t="shared" si="29"/>
        <v>176801.16</v>
      </c>
      <c r="D129" s="10">
        <f>'(Optional) Additional IN-OUT'!H136</f>
        <v>0</v>
      </c>
      <c r="E129" s="10">
        <f>ROUND(((C129+D129)*(1+Nocharge_monthly_return)),2)</f>
        <v>177526.81</v>
      </c>
      <c r="F129" s="10">
        <f t="shared" si="30"/>
        <v>146475.60999999999</v>
      </c>
      <c r="G129" s="10">
        <f t="shared" si="20"/>
        <v>0</v>
      </c>
      <c r="H129" s="10">
        <f>ROUND(((F129+G129)*(1+Withcharge_monthly_return)),2)</f>
        <v>147076.79</v>
      </c>
      <c r="I129" s="10">
        <f t="shared" si="18"/>
        <v>225.97</v>
      </c>
      <c r="J129" t="b">
        <f t="shared" si="33"/>
        <v>0</v>
      </c>
      <c r="K129" s="10">
        <f t="shared" si="19"/>
        <v>0</v>
      </c>
      <c r="L129" s="24">
        <f t="shared" si="21"/>
        <v>225.97</v>
      </c>
      <c r="M129" s="24">
        <f t="shared" si="22"/>
        <v>146850.82</v>
      </c>
      <c r="N129" s="24">
        <f t="shared" si="23"/>
        <v>30675.989999999991</v>
      </c>
      <c r="O129" s="24">
        <f t="shared" si="31"/>
        <v>23794.799999999999</v>
      </c>
      <c r="P129" s="24">
        <f t="shared" si="32"/>
        <v>110000</v>
      </c>
      <c r="Q129" s="7">
        <f t="shared" si="24"/>
        <v>0.6138800909090909</v>
      </c>
      <c r="R129" s="7">
        <f t="shared" si="25"/>
        <v>0.33500745454545466</v>
      </c>
      <c r="S129" s="5">
        <f t="shared" si="26"/>
        <v>4.82053061957207E-2</v>
      </c>
      <c r="T129" s="5">
        <f t="shared" si="27"/>
        <v>2.882772248611273E-2</v>
      </c>
      <c r="U129" s="5">
        <f t="shared" si="28"/>
        <v>1.937758370960797E-2</v>
      </c>
    </row>
    <row r="130" spans="1:21" x14ac:dyDescent="0.25">
      <c r="A130">
        <v>11</v>
      </c>
      <c r="B130">
        <v>123</v>
      </c>
      <c r="C130" s="10">
        <f t="shared" si="29"/>
        <v>177526.81</v>
      </c>
      <c r="D130" s="10">
        <f>'(Optional) Additional IN-OUT'!H137</f>
        <v>0</v>
      </c>
      <c r="E130" s="10">
        <f>ROUND(((C130+D130)*(1+Nocharge_monthly_return)),2)</f>
        <v>178255.44</v>
      </c>
      <c r="F130" s="10">
        <f t="shared" si="30"/>
        <v>146850.82</v>
      </c>
      <c r="G130" s="10">
        <f t="shared" si="20"/>
        <v>0</v>
      </c>
      <c r="H130" s="10">
        <f>ROUND(((F130+G130)*(1+Withcharge_monthly_return)),2)</f>
        <v>147453.54</v>
      </c>
      <c r="I130" s="10">
        <f t="shared" si="18"/>
        <v>226.54</v>
      </c>
      <c r="J130" t="b">
        <f t="shared" si="33"/>
        <v>0</v>
      </c>
      <c r="K130" s="10">
        <f t="shared" si="19"/>
        <v>0</v>
      </c>
      <c r="L130" s="24">
        <f t="shared" si="21"/>
        <v>226.54</v>
      </c>
      <c r="M130" s="24">
        <f t="shared" si="22"/>
        <v>147227</v>
      </c>
      <c r="N130" s="24">
        <f t="shared" si="23"/>
        <v>31028.440000000002</v>
      </c>
      <c r="O130" s="24">
        <f t="shared" si="31"/>
        <v>24021.34</v>
      </c>
      <c r="P130" s="24">
        <f t="shared" si="32"/>
        <v>110000</v>
      </c>
      <c r="Q130" s="7">
        <f t="shared" si="24"/>
        <v>0.62050399999999994</v>
      </c>
      <c r="R130" s="7">
        <f t="shared" si="25"/>
        <v>0.3384272727272728</v>
      </c>
      <c r="S130" s="5">
        <f t="shared" si="26"/>
        <v>4.8222962096631253E-2</v>
      </c>
      <c r="T130" s="5">
        <f t="shared" si="27"/>
        <v>2.8846797307800879E-2</v>
      </c>
      <c r="U130" s="5">
        <f t="shared" si="28"/>
        <v>1.9376164788830374E-2</v>
      </c>
    </row>
    <row r="131" spans="1:21" x14ac:dyDescent="0.25">
      <c r="A131">
        <v>11</v>
      </c>
      <c r="B131">
        <v>124</v>
      </c>
      <c r="C131" s="10">
        <f t="shared" si="29"/>
        <v>178255.44</v>
      </c>
      <c r="D131" s="10">
        <f>'(Optional) Additional IN-OUT'!H138</f>
        <v>0</v>
      </c>
      <c r="E131" s="10">
        <f>ROUND(((C131+D131)*(1+Nocharge_monthly_return)),2)</f>
        <v>178987.06</v>
      </c>
      <c r="F131" s="10">
        <f t="shared" si="30"/>
        <v>147227</v>
      </c>
      <c r="G131" s="10">
        <f t="shared" si="20"/>
        <v>0</v>
      </c>
      <c r="H131" s="10">
        <f>ROUND(((F131+G131)*(1+Withcharge_monthly_return)),2)</f>
        <v>147831.26999999999</v>
      </c>
      <c r="I131" s="10">
        <f t="shared" si="18"/>
        <v>227.12</v>
      </c>
      <c r="J131" t="b">
        <f t="shared" si="33"/>
        <v>0</v>
      </c>
      <c r="K131" s="10">
        <f t="shared" si="19"/>
        <v>0</v>
      </c>
      <c r="L131" s="24">
        <f t="shared" si="21"/>
        <v>227.12</v>
      </c>
      <c r="M131" s="24">
        <f t="shared" si="22"/>
        <v>147604.15</v>
      </c>
      <c r="N131" s="24">
        <f t="shared" si="23"/>
        <v>31382.910000000003</v>
      </c>
      <c r="O131" s="24">
        <f t="shared" si="31"/>
        <v>24248.46</v>
      </c>
      <c r="P131" s="24">
        <f t="shared" si="32"/>
        <v>110000</v>
      </c>
      <c r="Q131" s="7">
        <f t="shared" si="24"/>
        <v>0.62715509090909083</v>
      </c>
      <c r="R131" s="7">
        <f t="shared" si="25"/>
        <v>0.34185590909090902</v>
      </c>
      <c r="S131" s="5">
        <f t="shared" si="26"/>
        <v>4.8240333207058221E-2</v>
      </c>
      <c r="T131" s="5">
        <f t="shared" si="27"/>
        <v>2.8865569106097482E-2</v>
      </c>
      <c r="U131" s="5">
        <f t="shared" si="28"/>
        <v>1.9374764100960739E-2</v>
      </c>
    </row>
    <row r="132" spans="1:21" x14ac:dyDescent="0.25">
      <c r="A132">
        <v>11</v>
      </c>
      <c r="B132">
        <v>125</v>
      </c>
      <c r="C132" s="10">
        <f t="shared" si="29"/>
        <v>178987.06</v>
      </c>
      <c r="D132" s="10">
        <f>'(Optional) Additional IN-OUT'!H139</f>
        <v>0</v>
      </c>
      <c r="E132" s="10">
        <f>ROUND(((C132+D132)*(1+Nocharge_monthly_return)),2)</f>
        <v>179721.68</v>
      </c>
      <c r="F132" s="10">
        <f t="shared" si="30"/>
        <v>147604.15</v>
      </c>
      <c r="G132" s="10">
        <f t="shared" si="20"/>
        <v>0</v>
      </c>
      <c r="H132" s="10">
        <f>ROUND(((F132+G132)*(1+Withcharge_monthly_return)),2)</f>
        <v>148209.96</v>
      </c>
      <c r="I132" s="10">
        <f t="shared" si="18"/>
        <v>227.71</v>
      </c>
      <c r="J132" t="b">
        <f t="shared" si="33"/>
        <v>0</v>
      </c>
      <c r="K132" s="10">
        <f t="shared" si="19"/>
        <v>0</v>
      </c>
      <c r="L132" s="24">
        <f t="shared" si="21"/>
        <v>227.71</v>
      </c>
      <c r="M132" s="24">
        <f t="shared" si="22"/>
        <v>147982.25</v>
      </c>
      <c r="N132" s="24">
        <f t="shared" si="23"/>
        <v>31739.429999999993</v>
      </c>
      <c r="O132" s="24">
        <f t="shared" si="31"/>
        <v>24476.17</v>
      </c>
      <c r="P132" s="24">
        <f t="shared" si="32"/>
        <v>110000</v>
      </c>
      <c r="Q132" s="7">
        <f t="shared" si="24"/>
        <v>0.63383345454545448</v>
      </c>
      <c r="R132" s="7">
        <f t="shared" si="25"/>
        <v>0.34529318181818192</v>
      </c>
      <c r="S132" s="5">
        <f t="shared" si="26"/>
        <v>4.8257425085392901E-2</v>
      </c>
      <c r="T132" s="5">
        <f t="shared" si="27"/>
        <v>2.8884030116035225E-2</v>
      </c>
      <c r="U132" s="5">
        <f t="shared" si="28"/>
        <v>1.9373394969357676E-2</v>
      </c>
    </row>
    <row r="133" spans="1:21" x14ac:dyDescent="0.25">
      <c r="A133">
        <v>11</v>
      </c>
      <c r="B133">
        <v>126</v>
      </c>
      <c r="C133" s="10">
        <f t="shared" si="29"/>
        <v>179721.68</v>
      </c>
      <c r="D133" s="10">
        <f>'(Optional) Additional IN-OUT'!H140</f>
        <v>0</v>
      </c>
      <c r="E133" s="10">
        <f>ROUND(((C133+D133)*(1+Nocharge_monthly_return)),2)</f>
        <v>180459.32</v>
      </c>
      <c r="F133" s="10">
        <f t="shared" si="30"/>
        <v>147982.25</v>
      </c>
      <c r="G133" s="10">
        <f t="shared" si="20"/>
        <v>0</v>
      </c>
      <c r="H133" s="10">
        <f>ROUND(((F133+G133)*(1+Withcharge_monthly_return)),2)</f>
        <v>148589.62</v>
      </c>
      <c r="I133" s="10">
        <f t="shared" si="18"/>
        <v>228.29</v>
      </c>
      <c r="J133" t="b">
        <f t="shared" si="33"/>
        <v>0</v>
      </c>
      <c r="K133" s="10">
        <f t="shared" si="19"/>
        <v>0</v>
      </c>
      <c r="L133" s="24">
        <f t="shared" si="21"/>
        <v>228.29</v>
      </c>
      <c r="M133" s="24">
        <f t="shared" si="22"/>
        <v>148361.32999999999</v>
      </c>
      <c r="N133" s="24">
        <f t="shared" si="23"/>
        <v>32097.99000000002</v>
      </c>
      <c r="O133" s="24">
        <f t="shared" si="31"/>
        <v>24704.46</v>
      </c>
      <c r="P133" s="24">
        <f t="shared" si="32"/>
        <v>110000</v>
      </c>
      <c r="Q133" s="7">
        <f t="shared" si="24"/>
        <v>0.64053927272727273</v>
      </c>
      <c r="R133" s="7">
        <f t="shared" si="25"/>
        <v>0.3487393636363636</v>
      </c>
      <c r="S133" s="5">
        <f t="shared" si="26"/>
        <v>4.8274248638768689E-2</v>
      </c>
      <c r="T133" s="5">
        <f t="shared" si="27"/>
        <v>2.8902205990736868E-2</v>
      </c>
      <c r="U133" s="5">
        <f t="shared" si="28"/>
        <v>1.9372042648031822E-2</v>
      </c>
    </row>
    <row r="134" spans="1:21" x14ac:dyDescent="0.25">
      <c r="A134">
        <v>11</v>
      </c>
      <c r="B134">
        <v>127</v>
      </c>
      <c r="C134" s="10">
        <f t="shared" si="29"/>
        <v>180459.32</v>
      </c>
      <c r="D134" s="10">
        <f>'(Optional) Additional IN-OUT'!H141</f>
        <v>0</v>
      </c>
      <c r="E134" s="10">
        <f>ROUND(((C134+D134)*(1+Nocharge_monthly_return)),2)</f>
        <v>181199.98</v>
      </c>
      <c r="F134" s="10">
        <f t="shared" si="30"/>
        <v>148361.32999999999</v>
      </c>
      <c r="G134" s="10">
        <f t="shared" si="20"/>
        <v>0</v>
      </c>
      <c r="H134" s="10">
        <f>ROUND(((F134+G134)*(1+Withcharge_monthly_return)),2)</f>
        <v>148970.25</v>
      </c>
      <c r="I134" s="10">
        <f t="shared" si="18"/>
        <v>228.87</v>
      </c>
      <c r="J134" t="b">
        <f t="shared" si="33"/>
        <v>0</v>
      </c>
      <c r="K134" s="10">
        <f t="shared" si="19"/>
        <v>0</v>
      </c>
      <c r="L134" s="24">
        <f t="shared" si="21"/>
        <v>228.87</v>
      </c>
      <c r="M134" s="24">
        <f t="shared" si="22"/>
        <v>148741.38</v>
      </c>
      <c r="N134" s="24">
        <f t="shared" si="23"/>
        <v>32458.600000000006</v>
      </c>
      <c r="O134" s="24">
        <f t="shared" si="31"/>
        <v>24933.329999999998</v>
      </c>
      <c r="P134" s="24">
        <f t="shared" si="32"/>
        <v>110000</v>
      </c>
      <c r="Q134" s="7">
        <f t="shared" si="24"/>
        <v>0.6472725454545456</v>
      </c>
      <c r="R134" s="7">
        <f t="shared" si="25"/>
        <v>0.35219436363636358</v>
      </c>
      <c r="S134" s="5">
        <f t="shared" si="26"/>
        <v>4.829080340178242E-2</v>
      </c>
      <c r="T134" s="5">
        <f t="shared" si="27"/>
        <v>2.8920095243047911E-2</v>
      </c>
      <c r="U134" s="5">
        <f t="shared" si="28"/>
        <v>1.9370708158734509E-2</v>
      </c>
    </row>
    <row r="135" spans="1:21" x14ac:dyDescent="0.25">
      <c r="A135">
        <v>11</v>
      </c>
      <c r="B135">
        <v>128</v>
      </c>
      <c r="C135" s="10">
        <f t="shared" si="29"/>
        <v>181199.98</v>
      </c>
      <c r="D135" s="10">
        <f>'(Optional) Additional IN-OUT'!H142</f>
        <v>0</v>
      </c>
      <c r="E135" s="10">
        <f>ROUND(((C135+D135)*(1+Nocharge_monthly_return)),2)</f>
        <v>181943.67999999999</v>
      </c>
      <c r="F135" s="10">
        <f t="shared" si="30"/>
        <v>148741.38</v>
      </c>
      <c r="G135" s="10">
        <f t="shared" si="20"/>
        <v>0</v>
      </c>
      <c r="H135" s="10">
        <f>ROUND(((F135+G135)*(1+Withcharge_monthly_return)),2)</f>
        <v>149351.85999999999</v>
      </c>
      <c r="I135" s="10">
        <f t="shared" si="18"/>
        <v>229.46</v>
      </c>
      <c r="J135" t="b">
        <f t="shared" si="33"/>
        <v>0</v>
      </c>
      <c r="K135" s="10">
        <f t="shared" si="19"/>
        <v>0</v>
      </c>
      <c r="L135" s="24">
        <f t="shared" si="21"/>
        <v>229.46</v>
      </c>
      <c r="M135" s="24">
        <f t="shared" si="22"/>
        <v>149122.4</v>
      </c>
      <c r="N135" s="24">
        <f t="shared" si="23"/>
        <v>32821.279999999999</v>
      </c>
      <c r="O135" s="24">
        <f t="shared" si="31"/>
        <v>25162.789999999997</v>
      </c>
      <c r="P135" s="24">
        <f t="shared" si="32"/>
        <v>110000</v>
      </c>
      <c r="Q135" s="7">
        <f t="shared" si="24"/>
        <v>0.65403345454545447</v>
      </c>
      <c r="R135" s="7">
        <f t="shared" si="25"/>
        <v>0.35565818181818187</v>
      </c>
      <c r="S135" s="5">
        <f t="shared" si="26"/>
        <v>4.8307099809130637E-2</v>
      </c>
      <c r="T135" s="5">
        <f t="shared" si="27"/>
        <v>2.8937702979567069E-2</v>
      </c>
      <c r="U135" s="5">
        <f t="shared" si="28"/>
        <v>1.9369396829563568E-2</v>
      </c>
    </row>
    <row r="136" spans="1:21" x14ac:dyDescent="0.25">
      <c r="A136">
        <v>11</v>
      </c>
      <c r="B136">
        <v>129</v>
      </c>
      <c r="C136" s="10">
        <f t="shared" si="29"/>
        <v>181943.67999999999</v>
      </c>
      <c r="D136" s="10">
        <f>'(Optional) Additional IN-OUT'!H143</f>
        <v>0</v>
      </c>
      <c r="E136" s="10">
        <f>ROUND(((C136+D136)*(1+Nocharge_monthly_return)),2)</f>
        <v>182690.44</v>
      </c>
      <c r="F136" s="10">
        <f t="shared" si="30"/>
        <v>149122.4</v>
      </c>
      <c r="G136" s="10">
        <f t="shared" si="20"/>
        <v>0</v>
      </c>
      <c r="H136" s="10">
        <f>ROUND(((F136+G136)*(1+Withcharge_monthly_return)),2)</f>
        <v>149734.45000000001</v>
      </c>
      <c r="I136" s="10">
        <f t="shared" ref="I136:I199" si="34">ROUND(H136*Monthly_charges,2)</f>
        <v>230.05</v>
      </c>
      <c r="J136" t="b">
        <f t="shared" si="33"/>
        <v>0</v>
      </c>
      <c r="K136" s="10">
        <f t="shared" ref="K136:K199" si="35">IF(J136=TRUE,EQ_Ongoing_Monetary+Product_Ongoing_Monetary,0)</f>
        <v>0</v>
      </c>
      <c r="L136" s="24">
        <f t="shared" si="21"/>
        <v>230.05</v>
      </c>
      <c r="M136" s="24">
        <f t="shared" si="22"/>
        <v>149504.40000000002</v>
      </c>
      <c r="N136" s="24">
        <f t="shared" si="23"/>
        <v>33186.039999999979</v>
      </c>
      <c r="O136" s="24">
        <f t="shared" si="31"/>
        <v>25392.839999999997</v>
      </c>
      <c r="P136" s="24">
        <f t="shared" si="32"/>
        <v>110000</v>
      </c>
      <c r="Q136" s="7">
        <f t="shared" si="24"/>
        <v>0.66082218181818186</v>
      </c>
      <c r="R136" s="7">
        <f t="shared" si="25"/>
        <v>0.35913090909090939</v>
      </c>
      <c r="S136" s="5">
        <f t="shared" si="26"/>
        <v>4.8323147878395846E-2</v>
      </c>
      <c r="T136" s="5">
        <f t="shared" si="27"/>
        <v>2.8955040563147915E-2</v>
      </c>
      <c r="U136" s="5">
        <f t="shared" si="28"/>
        <v>1.9368107315247931E-2</v>
      </c>
    </row>
    <row r="137" spans="1:21" x14ac:dyDescent="0.25">
      <c r="A137">
        <v>11</v>
      </c>
      <c r="B137">
        <v>130</v>
      </c>
      <c r="C137" s="10">
        <f t="shared" si="29"/>
        <v>182690.44</v>
      </c>
      <c r="D137" s="10">
        <f>'(Optional) Additional IN-OUT'!H144</f>
        <v>0</v>
      </c>
      <c r="E137" s="10">
        <f>ROUND(((C137+D137)*(1+Nocharge_monthly_return)),2)</f>
        <v>183440.26</v>
      </c>
      <c r="F137" s="10">
        <f t="shared" si="30"/>
        <v>149504.40000000002</v>
      </c>
      <c r="G137" s="10">
        <f t="shared" ref="G137:G200" si="36">D137</f>
        <v>0</v>
      </c>
      <c r="H137" s="10">
        <f>ROUND(((F137+G137)*(1+Withcharge_monthly_return)),2)</f>
        <v>150118.01</v>
      </c>
      <c r="I137" s="10">
        <f t="shared" si="34"/>
        <v>230.64</v>
      </c>
      <c r="J137" t="b">
        <f t="shared" si="33"/>
        <v>0</v>
      </c>
      <c r="K137" s="10">
        <f t="shared" si="35"/>
        <v>0</v>
      </c>
      <c r="L137" s="24">
        <f t="shared" ref="L137:L200" si="37">K137+I137</f>
        <v>230.64</v>
      </c>
      <c r="M137" s="24">
        <f t="shared" ref="M137:M200" si="38">H137-L137</f>
        <v>149887.37</v>
      </c>
      <c r="N137" s="24">
        <f t="shared" ref="N137:N200" si="39">E137-M137</f>
        <v>33552.890000000014</v>
      </c>
      <c r="O137" s="24">
        <f t="shared" si="31"/>
        <v>25623.479999999996</v>
      </c>
      <c r="P137" s="24">
        <f t="shared" si="32"/>
        <v>110000</v>
      </c>
      <c r="Q137" s="7">
        <f t="shared" ref="Q137:Q200" si="40">(E137/P137)-1</f>
        <v>0.66763872727272733</v>
      </c>
      <c r="R137" s="7">
        <f t="shared" ref="R137:R200" si="41">(M137/P137)-1</f>
        <v>0.36261245454545454</v>
      </c>
      <c r="S137" s="5">
        <f t="shared" ref="S137:S200" si="42">RATE(B137/12,,P137,-E137)</f>
        <v>4.8338946676636345E-2</v>
      </c>
      <c r="T137" s="5">
        <f t="shared" ref="T137:T200" si="43">RATE(B137/12,,P137,-M137)</f>
        <v>2.8972106280889434E-2</v>
      </c>
      <c r="U137" s="5">
        <f t="shared" ref="U137:U200" si="44">S137-T137</f>
        <v>1.9366840395746911E-2</v>
      </c>
    </row>
    <row r="138" spans="1:21" x14ac:dyDescent="0.25">
      <c r="A138">
        <v>11</v>
      </c>
      <c r="B138">
        <v>131</v>
      </c>
      <c r="C138" s="10">
        <f t="shared" ref="C138:C201" si="45">E137</f>
        <v>183440.26</v>
      </c>
      <c r="D138" s="10">
        <f>'(Optional) Additional IN-OUT'!H145</f>
        <v>0</v>
      </c>
      <c r="E138" s="10">
        <f>ROUND(((C138+D138)*(1+Nocharge_monthly_return)),2)</f>
        <v>184193.16</v>
      </c>
      <c r="F138" s="10">
        <f t="shared" ref="F138:F201" si="46">M137</f>
        <v>149887.37</v>
      </c>
      <c r="G138" s="10">
        <f t="shared" si="36"/>
        <v>0</v>
      </c>
      <c r="H138" s="10">
        <f>ROUND(((F138+G138)*(1+Withcharge_monthly_return)),2)</f>
        <v>150502.56</v>
      </c>
      <c r="I138" s="10">
        <f t="shared" si="34"/>
        <v>231.23</v>
      </c>
      <c r="J138" t="b">
        <f t="shared" si="33"/>
        <v>0</v>
      </c>
      <c r="K138" s="10">
        <f t="shared" si="35"/>
        <v>0</v>
      </c>
      <c r="L138" s="24">
        <f t="shared" si="37"/>
        <v>231.23</v>
      </c>
      <c r="M138" s="24">
        <f t="shared" si="38"/>
        <v>150271.32999999999</v>
      </c>
      <c r="N138" s="24">
        <f t="shared" si="39"/>
        <v>33921.830000000016</v>
      </c>
      <c r="O138" s="24">
        <f t="shared" ref="O138:O201" si="47">O137+L138</f>
        <v>25854.709999999995</v>
      </c>
      <c r="P138" s="24">
        <f t="shared" ref="P138:P201" si="48">P137+D138</f>
        <v>110000</v>
      </c>
      <c r="Q138" s="7">
        <f t="shared" si="40"/>
        <v>0.67448327272727271</v>
      </c>
      <c r="R138" s="7">
        <f t="shared" si="41"/>
        <v>0.36610299999999985</v>
      </c>
      <c r="S138" s="5">
        <f t="shared" si="42"/>
        <v>4.8354505807362273E-2</v>
      </c>
      <c r="T138" s="5">
        <f t="shared" si="43"/>
        <v>2.8988917365967336E-2</v>
      </c>
      <c r="U138" s="5">
        <f t="shared" si="44"/>
        <v>1.9365588441394938E-2</v>
      </c>
    </row>
    <row r="139" spans="1:21" x14ac:dyDescent="0.25">
      <c r="A139">
        <v>11</v>
      </c>
      <c r="B139">
        <v>132</v>
      </c>
      <c r="C139" s="10">
        <f t="shared" si="45"/>
        <v>184193.16</v>
      </c>
      <c r="D139" s="10">
        <f>'(Optional) Additional IN-OUT'!H146</f>
        <v>0</v>
      </c>
      <c r="E139" s="10">
        <f>ROUND(((C139+D139)*(1+Nocharge_monthly_return)),2)</f>
        <v>184949.15</v>
      </c>
      <c r="F139" s="10">
        <f t="shared" si="46"/>
        <v>150271.32999999999</v>
      </c>
      <c r="G139" s="10">
        <f t="shared" si="36"/>
        <v>0</v>
      </c>
      <c r="H139" s="10">
        <f>ROUND(((F139+G139)*(1+Withcharge_monthly_return)),2)</f>
        <v>150888.09</v>
      </c>
      <c r="I139" s="10">
        <f t="shared" si="34"/>
        <v>231.82</v>
      </c>
      <c r="J139" t="b">
        <f t="shared" si="33"/>
        <v>0</v>
      </c>
      <c r="K139" s="10">
        <f t="shared" si="35"/>
        <v>0</v>
      </c>
      <c r="L139" s="24">
        <f t="shared" si="37"/>
        <v>231.82</v>
      </c>
      <c r="M139" s="24">
        <f t="shared" si="38"/>
        <v>150656.26999999999</v>
      </c>
      <c r="N139" s="24">
        <f t="shared" si="39"/>
        <v>34292.880000000005</v>
      </c>
      <c r="O139" s="24">
        <f t="shared" si="47"/>
        <v>26086.529999999995</v>
      </c>
      <c r="P139" s="24">
        <f t="shared" si="48"/>
        <v>110000</v>
      </c>
      <c r="Q139" s="7">
        <f t="shared" si="40"/>
        <v>0.68135590909090893</v>
      </c>
      <c r="R139" s="7">
        <f t="shared" si="41"/>
        <v>0.36960245454545437</v>
      </c>
      <c r="S139" s="5">
        <f t="shared" si="42"/>
        <v>4.8369829340710879E-2</v>
      </c>
      <c r="T139" s="5">
        <f t="shared" si="43"/>
        <v>2.9005471787059818E-2</v>
      </c>
      <c r="U139" s="5">
        <f t="shared" si="44"/>
        <v>1.9364357553651061E-2</v>
      </c>
    </row>
    <row r="140" spans="1:21" x14ac:dyDescent="0.25">
      <c r="A140">
        <v>12</v>
      </c>
      <c r="B140">
        <v>133</v>
      </c>
      <c r="C140" s="10">
        <f t="shared" si="45"/>
        <v>184949.15</v>
      </c>
      <c r="D140" s="10">
        <f>'(Optional) Additional IN-OUT'!H147</f>
        <v>1000</v>
      </c>
      <c r="E140" s="10">
        <f>ROUND(((C140+D140)*(1+Nocharge_monthly_return)),2)</f>
        <v>186712.34</v>
      </c>
      <c r="F140" s="10">
        <f t="shared" si="46"/>
        <v>150656.26999999999</v>
      </c>
      <c r="G140" s="10">
        <f t="shared" si="36"/>
        <v>1000</v>
      </c>
      <c r="H140" s="10">
        <f>ROUND(((F140+G140)*(1+Withcharge_monthly_return)),2)</f>
        <v>152278.72</v>
      </c>
      <c r="I140" s="10">
        <f t="shared" si="34"/>
        <v>233.96</v>
      </c>
      <c r="J140" t="b">
        <f t="shared" si="33"/>
        <v>1</v>
      </c>
      <c r="K140" s="10">
        <f t="shared" si="35"/>
        <v>0</v>
      </c>
      <c r="L140" s="24">
        <f t="shared" si="37"/>
        <v>233.96</v>
      </c>
      <c r="M140" s="24">
        <f t="shared" si="38"/>
        <v>152044.76</v>
      </c>
      <c r="N140" s="24">
        <f t="shared" si="39"/>
        <v>34667.579999999987</v>
      </c>
      <c r="O140" s="24">
        <f t="shared" si="47"/>
        <v>26320.489999999994</v>
      </c>
      <c r="P140" s="24">
        <f t="shared" si="48"/>
        <v>111000</v>
      </c>
      <c r="Q140" s="7">
        <f t="shared" si="40"/>
        <v>0.68209315315315311</v>
      </c>
      <c r="R140" s="7">
        <f t="shared" si="41"/>
        <v>0.36977261261261263</v>
      </c>
      <c r="S140" s="5">
        <f t="shared" si="42"/>
        <v>4.8039008264210703E-2</v>
      </c>
      <c r="T140" s="5">
        <f t="shared" si="43"/>
        <v>2.8795808149553695E-2</v>
      </c>
      <c r="U140" s="5">
        <f t="shared" si="44"/>
        <v>1.9243200114657008E-2</v>
      </c>
    </row>
    <row r="141" spans="1:21" x14ac:dyDescent="0.25">
      <c r="A141">
        <v>12</v>
      </c>
      <c r="B141">
        <v>134</v>
      </c>
      <c r="C141" s="10">
        <f t="shared" si="45"/>
        <v>186712.34</v>
      </c>
      <c r="D141" s="10">
        <f>'(Optional) Additional IN-OUT'!H148</f>
        <v>0</v>
      </c>
      <c r="E141" s="10">
        <f>ROUND(((C141+D141)*(1+Nocharge_monthly_return)),2)</f>
        <v>187478.67</v>
      </c>
      <c r="F141" s="10">
        <f t="shared" si="46"/>
        <v>152044.76</v>
      </c>
      <c r="G141" s="10">
        <f t="shared" si="36"/>
        <v>0</v>
      </c>
      <c r="H141" s="10">
        <f>ROUND(((F141+G141)*(1+Withcharge_monthly_return)),2)</f>
        <v>152668.79999999999</v>
      </c>
      <c r="I141" s="10">
        <f t="shared" si="34"/>
        <v>234.56</v>
      </c>
      <c r="J141" t="b">
        <f t="shared" si="33"/>
        <v>0</v>
      </c>
      <c r="K141" s="10">
        <f t="shared" si="35"/>
        <v>0</v>
      </c>
      <c r="L141" s="24">
        <f t="shared" si="37"/>
        <v>234.56</v>
      </c>
      <c r="M141" s="24">
        <f t="shared" si="38"/>
        <v>152434.23999999999</v>
      </c>
      <c r="N141" s="24">
        <f t="shared" si="39"/>
        <v>35044.430000000022</v>
      </c>
      <c r="O141" s="24">
        <f t="shared" si="47"/>
        <v>26555.049999999996</v>
      </c>
      <c r="P141" s="24">
        <f t="shared" si="48"/>
        <v>111000</v>
      </c>
      <c r="Q141" s="7">
        <f t="shared" si="40"/>
        <v>0.68899702702702714</v>
      </c>
      <c r="R141" s="7">
        <f t="shared" si="41"/>
        <v>0.37328144144144138</v>
      </c>
      <c r="S141" s="5">
        <f t="shared" si="42"/>
        <v>4.805645290915974E-2</v>
      </c>
      <c r="T141" s="5">
        <f t="shared" si="43"/>
        <v>2.88135516907784E-2</v>
      </c>
      <c r="U141" s="5">
        <f t="shared" si="44"/>
        <v>1.9242901218381341E-2</v>
      </c>
    </row>
    <row r="142" spans="1:21" x14ac:dyDescent="0.25">
      <c r="A142">
        <v>12</v>
      </c>
      <c r="B142">
        <v>135</v>
      </c>
      <c r="C142" s="10">
        <f t="shared" si="45"/>
        <v>187478.67</v>
      </c>
      <c r="D142" s="10">
        <f>'(Optional) Additional IN-OUT'!H149</f>
        <v>0</v>
      </c>
      <c r="E142" s="10">
        <f>ROUND(((C142+D142)*(1+Nocharge_monthly_return)),2)</f>
        <v>188248.14</v>
      </c>
      <c r="F142" s="10">
        <f t="shared" si="46"/>
        <v>152434.23999999999</v>
      </c>
      <c r="G142" s="10">
        <f t="shared" si="36"/>
        <v>0</v>
      </c>
      <c r="H142" s="10">
        <f>ROUND(((F142+G142)*(1+Withcharge_monthly_return)),2)</f>
        <v>153059.88</v>
      </c>
      <c r="I142" s="10">
        <f t="shared" si="34"/>
        <v>235.16</v>
      </c>
      <c r="J142" t="b">
        <f t="shared" si="33"/>
        <v>0</v>
      </c>
      <c r="K142" s="10">
        <f t="shared" si="35"/>
        <v>0</v>
      </c>
      <c r="L142" s="24">
        <f t="shared" si="37"/>
        <v>235.16</v>
      </c>
      <c r="M142" s="24">
        <f t="shared" si="38"/>
        <v>152824.72</v>
      </c>
      <c r="N142" s="24">
        <f t="shared" si="39"/>
        <v>35423.420000000013</v>
      </c>
      <c r="O142" s="24">
        <f t="shared" si="47"/>
        <v>26790.209999999995</v>
      </c>
      <c r="P142" s="24">
        <f t="shared" si="48"/>
        <v>111000</v>
      </c>
      <c r="Q142" s="7">
        <f t="shared" si="40"/>
        <v>0.69592918918918922</v>
      </c>
      <c r="R142" s="7">
        <f t="shared" si="41"/>
        <v>0.37679927927927936</v>
      </c>
      <c r="S142" s="5">
        <f t="shared" si="42"/>
        <v>4.8073636788289874E-2</v>
      </c>
      <c r="T142" s="5">
        <f t="shared" si="43"/>
        <v>2.8831034041841893E-2</v>
      </c>
      <c r="U142" s="5">
        <f t="shared" si="44"/>
        <v>1.9242602746447981E-2</v>
      </c>
    </row>
    <row r="143" spans="1:21" x14ac:dyDescent="0.25">
      <c r="A143">
        <v>12</v>
      </c>
      <c r="B143">
        <v>136</v>
      </c>
      <c r="C143" s="10">
        <f t="shared" si="45"/>
        <v>188248.14</v>
      </c>
      <c r="D143" s="10">
        <f>'(Optional) Additional IN-OUT'!H150</f>
        <v>0</v>
      </c>
      <c r="E143" s="10">
        <f>ROUND(((C143+D143)*(1+Nocharge_monthly_return)),2)</f>
        <v>189020.77</v>
      </c>
      <c r="F143" s="10">
        <f t="shared" si="46"/>
        <v>152824.72</v>
      </c>
      <c r="G143" s="10">
        <f t="shared" si="36"/>
        <v>0</v>
      </c>
      <c r="H143" s="10">
        <f>ROUND(((F143+G143)*(1+Withcharge_monthly_return)),2)</f>
        <v>153451.96</v>
      </c>
      <c r="I143" s="10">
        <f t="shared" si="34"/>
        <v>235.76</v>
      </c>
      <c r="J143" t="b">
        <f t="shared" si="33"/>
        <v>0</v>
      </c>
      <c r="K143" s="10">
        <f t="shared" si="35"/>
        <v>0</v>
      </c>
      <c r="L143" s="24">
        <f t="shared" si="37"/>
        <v>235.76</v>
      </c>
      <c r="M143" s="24">
        <f t="shared" si="38"/>
        <v>153216.19999999998</v>
      </c>
      <c r="N143" s="24">
        <f t="shared" si="39"/>
        <v>35804.570000000007</v>
      </c>
      <c r="O143" s="24">
        <f t="shared" si="47"/>
        <v>27025.969999999994</v>
      </c>
      <c r="P143" s="24">
        <f t="shared" si="48"/>
        <v>111000</v>
      </c>
      <c r="Q143" s="7">
        <f t="shared" si="40"/>
        <v>0.70288981981981968</v>
      </c>
      <c r="R143" s="7">
        <f t="shared" si="41"/>
        <v>0.38032612612612593</v>
      </c>
      <c r="S143" s="5">
        <f t="shared" si="42"/>
        <v>4.809056914837697E-2</v>
      </c>
      <c r="T143" s="5">
        <f t="shared" si="43"/>
        <v>2.8848259433064571E-2</v>
      </c>
      <c r="U143" s="5">
        <f t="shared" si="44"/>
        <v>1.9242309715312399E-2</v>
      </c>
    </row>
    <row r="144" spans="1:21" x14ac:dyDescent="0.25">
      <c r="A144">
        <v>12</v>
      </c>
      <c r="B144">
        <v>137</v>
      </c>
      <c r="C144" s="10">
        <f t="shared" si="45"/>
        <v>189020.77</v>
      </c>
      <c r="D144" s="10">
        <f>'(Optional) Additional IN-OUT'!H151</f>
        <v>0</v>
      </c>
      <c r="E144" s="10">
        <f>ROUND(((C144+D144)*(1+Nocharge_monthly_return)),2)</f>
        <v>189796.57</v>
      </c>
      <c r="F144" s="10">
        <f t="shared" si="46"/>
        <v>153216.19999999998</v>
      </c>
      <c r="G144" s="10">
        <f t="shared" si="36"/>
        <v>0</v>
      </c>
      <c r="H144" s="10">
        <f>ROUND(((F144+G144)*(1+Withcharge_monthly_return)),2)</f>
        <v>153845.04999999999</v>
      </c>
      <c r="I144" s="10">
        <f t="shared" si="34"/>
        <v>236.36</v>
      </c>
      <c r="J144" t="b">
        <f t="shared" si="33"/>
        <v>0</v>
      </c>
      <c r="K144" s="10">
        <f t="shared" si="35"/>
        <v>0</v>
      </c>
      <c r="L144" s="24">
        <f t="shared" si="37"/>
        <v>236.36</v>
      </c>
      <c r="M144" s="24">
        <f t="shared" si="38"/>
        <v>153608.69</v>
      </c>
      <c r="N144" s="24">
        <f t="shared" si="39"/>
        <v>36187.880000000005</v>
      </c>
      <c r="O144" s="24">
        <f t="shared" si="47"/>
        <v>27262.329999999994</v>
      </c>
      <c r="P144" s="24">
        <f t="shared" si="48"/>
        <v>111000</v>
      </c>
      <c r="Q144" s="7">
        <f t="shared" si="40"/>
        <v>0.70987900900900902</v>
      </c>
      <c r="R144" s="7">
        <f t="shared" si="41"/>
        <v>0.38386207207207201</v>
      </c>
      <c r="S144" s="5">
        <f t="shared" si="42"/>
        <v>4.810725404740715E-2</v>
      </c>
      <c r="T144" s="5">
        <f t="shared" si="43"/>
        <v>2.8865237849746445E-2</v>
      </c>
      <c r="U144" s="5">
        <f t="shared" si="44"/>
        <v>1.9242016197660704E-2</v>
      </c>
    </row>
    <row r="145" spans="1:21" x14ac:dyDescent="0.25">
      <c r="A145">
        <v>12</v>
      </c>
      <c r="B145">
        <v>138</v>
      </c>
      <c r="C145" s="10">
        <f t="shared" si="45"/>
        <v>189796.57</v>
      </c>
      <c r="D145" s="10">
        <f>'(Optional) Additional IN-OUT'!H152</f>
        <v>0</v>
      </c>
      <c r="E145" s="10">
        <f>ROUND(((C145+D145)*(1+Nocharge_monthly_return)),2)</f>
        <v>190575.56</v>
      </c>
      <c r="F145" s="10">
        <f t="shared" si="46"/>
        <v>153608.69</v>
      </c>
      <c r="G145" s="10">
        <f t="shared" si="36"/>
        <v>0</v>
      </c>
      <c r="H145" s="10">
        <f>ROUND(((F145+G145)*(1+Withcharge_monthly_return)),2)</f>
        <v>154239.15</v>
      </c>
      <c r="I145" s="10">
        <f t="shared" si="34"/>
        <v>236.97</v>
      </c>
      <c r="J145" t="b">
        <f t="shared" si="33"/>
        <v>0</v>
      </c>
      <c r="K145" s="10">
        <f t="shared" si="35"/>
        <v>0</v>
      </c>
      <c r="L145" s="24">
        <f t="shared" si="37"/>
        <v>236.97</v>
      </c>
      <c r="M145" s="24">
        <f t="shared" si="38"/>
        <v>154002.18</v>
      </c>
      <c r="N145" s="24">
        <f t="shared" si="39"/>
        <v>36573.380000000005</v>
      </c>
      <c r="O145" s="24">
        <f t="shared" si="47"/>
        <v>27499.299999999996</v>
      </c>
      <c r="P145" s="24">
        <f t="shared" si="48"/>
        <v>111000</v>
      </c>
      <c r="Q145" s="7">
        <f t="shared" si="40"/>
        <v>0.7168969369369369</v>
      </c>
      <c r="R145" s="7">
        <f t="shared" si="41"/>
        <v>0.3874070270270269</v>
      </c>
      <c r="S145" s="5">
        <f t="shared" si="42"/>
        <v>4.8123700206144489E-2</v>
      </c>
      <c r="T145" s="5">
        <f t="shared" si="43"/>
        <v>2.8881967321071858E-2</v>
      </c>
      <c r="U145" s="5">
        <f t="shared" si="44"/>
        <v>1.9241732885072631E-2</v>
      </c>
    </row>
    <row r="146" spans="1:21" x14ac:dyDescent="0.25">
      <c r="A146">
        <v>12</v>
      </c>
      <c r="B146">
        <v>139</v>
      </c>
      <c r="C146" s="10">
        <f t="shared" si="45"/>
        <v>190575.56</v>
      </c>
      <c r="D146" s="10">
        <f>'(Optional) Additional IN-OUT'!H153</f>
        <v>0</v>
      </c>
      <c r="E146" s="10">
        <f>ROUND(((C146+D146)*(1+Nocharge_monthly_return)),2)</f>
        <v>191357.74</v>
      </c>
      <c r="F146" s="10">
        <f t="shared" si="46"/>
        <v>154002.18</v>
      </c>
      <c r="G146" s="10">
        <f t="shared" si="36"/>
        <v>0</v>
      </c>
      <c r="H146" s="10">
        <f>ROUND(((F146+G146)*(1+Withcharge_monthly_return)),2)</f>
        <v>154634.25</v>
      </c>
      <c r="I146" s="10">
        <f t="shared" si="34"/>
        <v>237.58</v>
      </c>
      <c r="J146" t="b">
        <f t="shared" si="33"/>
        <v>0</v>
      </c>
      <c r="K146" s="10">
        <f t="shared" si="35"/>
        <v>0</v>
      </c>
      <c r="L146" s="24">
        <f t="shared" si="37"/>
        <v>237.58</v>
      </c>
      <c r="M146" s="24">
        <f t="shared" si="38"/>
        <v>154396.67000000001</v>
      </c>
      <c r="N146" s="24">
        <f t="shared" si="39"/>
        <v>36961.069999999978</v>
      </c>
      <c r="O146" s="24">
        <f t="shared" si="47"/>
        <v>27736.879999999997</v>
      </c>
      <c r="P146" s="24">
        <f t="shared" si="48"/>
        <v>111000</v>
      </c>
      <c r="Q146" s="7">
        <f t="shared" si="40"/>
        <v>0.72394360360360355</v>
      </c>
      <c r="R146" s="7">
        <f t="shared" si="41"/>
        <v>0.39096099099099102</v>
      </c>
      <c r="S146" s="5">
        <f t="shared" si="42"/>
        <v>4.8139906557876325E-2</v>
      </c>
      <c r="T146" s="5">
        <f t="shared" si="43"/>
        <v>2.8898451756197294E-2</v>
      </c>
      <c r="U146" s="5">
        <f t="shared" si="44"/>
        <v>1.924145480167903E-2</v>
      </c>
    </row>
    <row r="147" spans="1:21" x14ac:dyDescent="0.25">
      <c r="A147">
        <v>12</v>
      </c>
      <c r="B147">
        <v>140</v>
      </c>
      <c r="C147" s="10">
        <f t="shared" si="45"/>
        <v>191357.74</v>
      </c>
      <c r="D147" s="10">
        <f>'(Optional) Additional IN-OUT'!H154</f>
        <v>0</v>
      </c>
      <c r="E147" s="10">
        <f>ROUND(((C147+D147)*(1+Nocharge_monthly_return)),2)</f>
        <v>192143.13</v>
      </c>
      <c r="F147" s="10">
        <f t="shared" si="46"/>
        <v>154396.67000000001</v>
      </c>
      <c r="G147" s="10">
        <f t="shared" si="36"/>
        <v>0</v>
      </c>
      <c r="H147" s="10">
        <f>ROUND(((F147+G147)*(1+Withcharge_monthly_return)),2)</f>
        <v>155030.35999999999</v>
      </c>
      <c r="I147" s="10">
        <f t="shared" si="34"/>
        <v>238.19</v>
      </c>
      <c r="J147" t="b">
        <f t="shared" ref="J147:J210" si="49">IF((B147-1)/12=(A147-1),TRUE,FALSE)</f>
        <v>0</v>
      </c>
      <c r="K147" s="10">
        <f t="shared" si="35"/>
        <v>0</v>
      </c>
      <c r="L147" s="24">
        <f t="shared" si="37"/>
        <v>238.19</v>
      </c>
      <c r="M147" s="24">
        <f t="shared" si="38"/>
        <v>154792.16999999998</v>
      </c>
      <c r="N147" s="24">
        <f t="shared" si="39"/>
        <v>37350.960000000021</v>
      </c>
      <c r="O147" s="24">
        <f t="shared" si="47"/>
        <v>27975.069999999996</v>
      </c>
      <c r="P147" s="24">
        <f t="shared" si="48"/>
        <v>111000</v>
      </c>
      <c r="Q147" s="7">
        <f t="shared" si="40"/>
        <v>0.73101918918918929</v>
      </c>
      <c r="R147" s="7">
        <f t="shared" si="41"/>
        <v>0.394524054054054</v>
      </c>
      <c r="S147" s="5">
        <f t="shared" si="42"/>
        <v>4.8155881493225416E-2</v>
      </c>
      <c r="T147" s="5">
        <f t="shared" si="43"/>
        <v>2.8914700661313571E-2</v>
      </c>
      <c r="U147" s="5">
        <f t="shared" si="44"/>
        <v>1.9241180831911845E-2</v>
      </c>
    </row>
    <row r="148" spans="1:21" x14ac:dyDescent="0.25">
      <c r="A148">
        <v>12</v>
      </c>
      <c r="B148">
        <v>141</v>
      </c>
      <c r="C148" s="10">
        <f t="shared" si="45"/>
        <v>192143.13</v>
      </c>
      <c r="D148" s="10">
        <f>'(Optional) Additional IN-OUT'!H155</f>
        <v>0</v>
      </c>
      <c r="E148" s="10">
        <f>ROUND(((C148+D148)*(1+Nocharge_monthly_return)),2)</f>
        <v>192931.75</v>
      </c>
      <c r="F148" s="10">
        <f t="shared" si="46"/>
        <v>154792.16999999998</v>
      </c>
      <c r="G148" s="10">
        <f t="shared" si="36"/>
        <v>0</v>
      </c>
      <c r="H148" s="10">
        <f>ROUND(((F148+G148)*(1+Withcharge_monthly_return)),2)</f>
        <v>155427.49</v>
      </c>
      <c r="I148" s="10">
        <f t="shared" si="34"/>
        <v>238.8</v>
      </c>
      <c r="J148" t="b">
        <f t="shared" si="49"/>
        <v>0</v>
      </c>
      <c r="K148" s="10">
        <f t="shared" si="35"/>
        <v>0</v>
      </c>
      <c r="L148" s="24">
        <f t="shared" si="37"/>
        <v>238.8</v>
      </c>
      <c r="M148" s="24">
        <f t="shared" si="38"/>
        <v>155188.69</v>
      </c>
      <c r="N148" s="24">
        <f t="shared" si="39"/>
        <v>37743.06</v>
      </c>
      <c r="O148" s="24">
        <f t="shared" si="47"/>
        <v>28213.869999999995</v>
      </c>
      <c r="P148" s="24">
        <f t="shared" si="48"/>
        <v>111000</v>
      </c>
      <c r="Q148" s="7">
        <f t="shared" si="40"/>
        <v>0.73812387387387379</v>
      </c>
      <c r="R148" s="7">
        <f t="shared" si="41"/>
        <v>0.39809630630630632</v>
      </c>
      <c r="S148" s="5">
        <f t="shared" si="42"/>
        <v>4.8171633087685302E-2</v>
      </c>
      <c r="T148" s="5">
        <f t="shared" si="43"/>
        <v>2.893072322656276E-2</v>
      </c>
      <c r="U148" s="5">
        <f t="shared" si="44"/>
        <v>1.9240909861122542E-2</v>
      </c>
    </row>
    <row r="149" spans="1:21" x14ac:dyDescent="0.25">
      <c r="A149">
        <v>12</v>
      </c>
      <c r="B149">
        <v>142</v>
      </c>
      <c r="C149" s="10">
        <f t="shared" si="45"/>
        <v>192931.75</v>
      </c>
      <c r="D149" s="10">
        <f>'(Optional) Additional IN-OUT'!H156</f>
        <v>0</v>
      </c>
      <c r="E149" s="10">
        <f>ROUND(((C149+D149)*(1+Nocharge_monthly_return)),2)</f>
        <v>193723.6</v>
      </c>
      <c r="F149" s="10">
        <f t="shared" si="46"/>
        <v>155188.69</v>
      </c>
      <c r="G149" s="10">
        <f t="shared" si="36"/>
        <v>0</v>
      </c>
      <c r="H149" s="10">
        <f>ROUND(((F149+G149)*(1+Withcharge_monthly_return)),2)</f>
        <v>155825.63</v>
      </c>
      <c r="I149" s="10">
        <f t="shared" si="34"/>
        <v>239.41</v>
      </c>
      <c r="J149" t="b">
        <f t="shared" si="49"/>
        <v>0</v>
      </c>
      <c r="K149" s="10">
        <f t="shared" si="35"/>
        <v>0</v>
      </c>
      <c r="L149" s="24">
        <f t="shared" si="37"/>
        <v>239.41</v>
      </c>
      <c r="M149" s="24">
        <f t="shared" si="38"/>
        <v>155586.22</v>
      </c>
      <c r="N149" s="24">
        <f t="shared" si="39"/>
        <v>38137.380000000005</v>
      </c>
      <c r="O149" s="24">
        <f t="shared" si="47"/>
        <v>28453.279999999995</v>
      </c>
      <c r="P149" s="24">
        <f t="shared" si="48"/>
        <v>111000</v>
      </c>
      <c r="Q149" s="7">
        <f t="shared" si="40"/>
        <v>0.74525765765765772</v>
      </c>
      <c r="R149" s="7">
        <f t="shared" si="41"/>
        <v>0.40167765765765773</v>
      </c>
      <c r="S149" s="5">
        <f t="shared" si="42"/>
        <v>4.8187159968729999E-2</v>
      </c>
      <c r="T149" s="5">
        <f t="shared" si="43"/>
        <v>2.8946517159962104E-2</v>
      </c>
      <c r="U149" s="5">
        <f t="shared" si="44"/>
        <v>1.9240642808767895E-2</v>
      </c>
    </row>
    <row r="150" spans="1:21" x14ac:dyDescent="0.25">
      <c r="A150">
        <v>12</v>
      </c>
      <c r="B150">
        <v>143</v>
      </c>
      <c r="C150" s="10">
        <f t="shared" si="45"/>
        <v>193723.6</v>
      </c>
      <c r="D150" s="10">
        <f>'(Optional) Additional IN-OUT'!H157</f>
        <v>0</v>
      </c>
      <c r="E150" s="10">
        <f>ROUND(((C150+D150)*(1+Nocharge_monthly_return)),2)</f>
        <v>194518.7</v>
      </c>
      <c r="F150" s="10">
        <f t="shared" si="46"/>
        <v>155586.22</v>
      </c>
      <c r="G150" s="10">
        <f t="shared" si="36"/>
        <v>0</v>
      </c>
      <c r="H150" s="10">
        <f>ROUND(((F150+G150)*(1+Withcharge_monthly_return)),2)</f>
        <v>156224.79999999999</v>
      </c>
      <c r="I150" s="10">
        <f t="shared" si="34"/>
        <v>240.02</v>
      </c>
      <c r="J150" t="b">
        <f t="shared" si="49"/>
        <v>0</v>
      </c>
      <c r="K150" s="10">
        <f t="shared" si="35"/>
        <v>0</v>
      </c>
      <c r="L150" s="24">
        <f t="shared" si="37"/>
        <v>240.02</v>
      </c>
      <c r="M150" s="24">
        <f t="shared" si="38"/>
        <v>155984.78</v>
      </c>
      <c r="N150" s="24">
        <f t="shared" si="39"/>
        <v>38533.920000000013</v>
      </c>
      <c r="O150" s="24">
        <f t="shared" si="47"/>
        <v>28693.299999999996</v>
      </c>
      <c r="P150" s="24">
        <f t="shared" si="48"/>
        <v>111000</v>
      </c>
      <c r="Q150" s="7">
        <f t="shared" si="40"/>
        <v>0.75242072072072075</v>
      </c>
      <c r="R150" s="7">
        <f t="shared" si="41"/>
        <v>0.40526828828828831</v>
      </c>
      <c r="S150" s="5">
        <f t="shared" si="42"/>
        <v>4.8202469919938054E-2</v>
      </c>
      <c r="T150" s="5">
        <f t="shared" si="43"/>
        <v>2.8962096907977023E-2</v>
      </c>
      <c r="U150" s="5">
        <f t="shared" si="44"/>
        <v>1.9240373011961031E-2</v>
      </c>
    </row>
    <row r="151" spans="1:21" x14ac:dyDescent="0.25">
      <c r="A151">
        <v>12</v>
      </c>
      <c r="B151">
        <v>144</v>
      </c>
      <c r="C151" s="10">
        <f t="shared" si="45"/>
        <v>194518.7</v>
      </c>
      <c r="D151" s="10">
        <f>'(Optional) Additional IN-OUT'!H158</f>
        <v>0</v>
      </c>
      <c r="E151" s="10">
        <f>ROUND(((C151+D151)*(1+Nocharge_monthly_return)),2)</f>
        <v>195317.07</v>
      </c>
      <c r="F151" s="10">
        <f t="shared" si="46"/>
        <v>155984.78</v>
      </c>
      <c r="G151" s="10">
        <f t="shared" si="36"/>
        <v>0</v>
      </c>
      <c r="H151" s="10">
        <f>ROUND(((F151+G151)*(1+Withcharge_monthly_return)),2)</f>
        <v>156624.99</v>
      </c>
      <c r="I151" s="10">
        <f t="shared" si="34"/>
        <v>240.64</v>
      </c>
      <c r="J151" t="b">
        <f t="shared" si="49"/>
        <v>0</v>
      </c>
      <c r="K151" s="10">
        <f t="shared" si="35"/>
        <v>0</v>
      </c>
      <c r="L151" s="24">
        <f t="shared" si="37"/>
        <v>240.64</v>
      </c>
      <c r="M151" s="24">
        <f t="shared" si="38"/>
        <v>156384.34999999998</v>
      </c>
      <c r="N151" s="24">
        <f t="shared" si="39"/>
        <v>38932.72000000003</v>
      </c>
      <c r="O151" s="24">
        <f t="shared" si="47"/>
        <v>28933.939999999995</v>
      </c>
      <c r="P151" s="24">
        <f t="shared" si="48"/>
        <v>111000</v>
      </c>
      <c r="Q151" s="7">
        <f t="shared" si="40"/>
        <v>0.7596132432432432</v>
      </c>
      <c r="R151" s="7">
        <f t="shared" si="41"/>
        <v>0.40886801801801775</v>
      </c>
      <c r="S151" s="5">
        <f t="shared" si="42"/>
        <v>4.821757043499373E-2</v>
      </c>
      <c r="T151" s="5">
        <f t="shared" si="43"/>
        <v>2.8977454482313099E-2</v>
      </c>
      <c r="U151" s="5">
        <f t="shared" si="44"/>
        <v>1.9240115952680631E-2</v>
      </c>
    </row>
    <row r="152" spans="1:21" x14ac:dyDescent="0.25">
      <c r="A152">
        <v>13</v>
      </c>
      <c r="B152">
        <v>145</v>
      </c>
      <c r="C152" s="10">
        <f t="shared" si="45"/>
        <v>195317.07</v>
      </c>
      <c r="D152" s="10">
        <f>'(Optional) Additional IN-OUT'!H159</f>
        <v>1000</v>
      </c>
      <c r="E152" s="10">
        <f>ROUND(((C152+D152)*(1+Nocharge_monthly_return)),2)</f>
        <v>197122.82</v>
      </c>
      <c r="F152" s="10">
        <f t="shared" si="46"/>
        <v>156384.34999999998</v>
      </c>
      <c r="G152" s="10">
        <f t="shared" si="36"/>
        <v>1000</v>
      </c>
      <c r="H152" s="10">
        <f>ROUND(((F152+G152)*(1+Withcharge_monthly_return)),2)</f>
        <v>158030.31</v>
      </c>
      <c r="I152" s="10">
        <f t="shared" si="34"/>
        <v>242.79</v>
      </c>
      <c r="J152" t="b">
        <f t="shared" si="49"/>
        <v>1</v>
      </c>
      <c r="K152" s="10">
        <f t="shared" si="35"/>
        <v>0</v>
      </c>
      <c r="L152" s="24">
        <f t="shared" si="37"/>
        <v>242.79</v>
      </c>
      <c r="M152" s="24">
        <f t="shared" si="38"/>
        <v>157787.51999999999</v>
      </c>
      <c r="N152" s="24">
        <f t="shared" si="39"/>
        <v>39335.300000000017</v>
      </c>
      <c r="O152" s="24">
        <f t="shared" si="47"/>
        <v>29176.729999999996</v>
      </c>
      <c r="P152" s="24">
        <f t="shared" si="48"/>
        <v>112000</v>
      </c>
      <c r="Q152" s="7">
        <f t="shared" si="40"/>
        <v>0.76002517857142871</v>
      </c>
      <c r="R152" s="7">
        <f t="shared" si="41"/>
        <v>0.40881714285714277</v>
      </c>
      <c r="S152" s="5">
        <f t="shared" si="42"/>
        <v>4.7897499223123689E-2</v>
      </c>
      <c r="T152" s="5">
        <f t="shared" si="43"/>
        <v>2.8771687499716751E-2</v>
      </c>
      <c r="U152" s="5">
        <f t="shared" si="44"/>
        <v>1.9125811723406938E-2</v>
      </c>
    </row>
    <row r="153" spans="1:21" x14ac:dyDescent="0.25">
      <c r="A153">
        <v>13</v>
      </c>
      <c r="B153">
        <v>146</v>
      </c>
      <c r="C153" s="10">
        <f t="shared" si="45"/>
        <v>197122.82</v>
      </c>
      <c r="D153" s="10">
        <f>'(Optional) Additional IN-OUT'!H160</f>
        <v>0</v>
      </c>
      <c r="E153" s="10">
        <f>ROUND(((C153+D153)*(1+Nocharge_monthly_return)),2)</f>
        <v>197931.88</v>
      </c>
      <c r="F153" s="10">
        <f t="shared" si="46"/>
        <v>157787.51999999999</v>
      </c>
      <c r="G153" s="10">
        <f t="shared" si="36"/>
        <v>0</v>
      </c>
      <c r="H153" s="10">
        <f>ROUND(((F153+G153)*(1+Withcharge_monthly_return)),2)</f>
        <v>158435.13</v>
      </c>
      <c r="I153" s="10">
        <f t="shared" si="34"/>
        <v>243.42</v>
      </c>
      <c r="J153" t="b">
        <f t="shared" si="49"/>
        <v>0</v>
      </c>
      <c r="K153" s="10">
        <f t="shared" si="35"/>
        <v>0</v>
      </c>
      <c r="L153" s="24">
        <f t="shared" si="37"/>
        <v>243.42</v>
      </c>
      <c r="M153" s="24">
        <f t="shared" si="38"/>
        <v>158191.71</v>
      </c>
      <c r="N153" s="24">
        <f t="shared" si="39"/>
        <v>39740.170000000013</v>
      </c>
      <c r="O153" s="24">
        <f t="shared" si="47"/>
        <v>29420.149999999994</v>
      </c>
      <c r="P153" s="24">
        <f t="shared" si="48"/>
        <v>112000</v>
      </c>
      <c r="Q153" s="7">
        <f t="shared" si="40"/>
        <v>0.76724892857142857</v>
      </c>
      <c r="R153" s="7">
        <f t="shared" si="41"/>
        <v>0.41242598214285708</v>
      </c>
      <c r="S153" s="5">
        <f t="shared" si="42"/>
        <v>4.7914477906396066E-2</v>
      </c>
      <c r="T153" s="5">
        <f t="shared" si="43"/>
        <v>2.8788137092104552E-2</v>
      </c>
      <c r="U153" s="5">
        <f t="shared" si="44"/>
        <v>1.9126340814291515E-2</v>
      </c>
    </row>
    <row r="154" spans="1:21" x14ac:dyDescent="0.25">
      <c r="A154">
        <v>13</v>
      </c>
      <c r="B154">
        <v>147</v>
      </c>
      <c r="C154" s="10">
        <f t="shared" si="45"/>
        <v>197931.88</v>
      </c>
      <c r="D154" s="10">
        <f>'(Optional) Additional IN-OUT'!H161</f>
        <v>0</v>
      </c>
      <c r="E154" s="10">
        <f>ROUND(((C154+D154)*(1+Nocharge_monthly_return)),2)</f>
        <v>198744.26</v>
      </c>
      <c r="F154" s="10">
        <f t="shared" si="46"/>
        <v>158191.71</v>
      </c>
      <c r="G154" s="10">
        <f t="shared" si="36"/>
        <v>0</v>
      </c>
      <c r="H154" s="10">
        <f>ROUND(((F154+G154)*(1+Withcharge_monthly_return)),2)</f>
        <v>158840.98000000001</v>
      </c>
      <c r="I154" s="10">
        <f t="shared" si="34"/>
        <v>244.04</v>
      </c>
      <c r="J154" t="b">
        <f t="shared" si="49"/>
        <v>0</v>
      </c>
      <c r="K154" s="10">
        <f t="shared" si="35"/>
        <v>0</v>
      </c>
      <c r="L154" s="24">
        <f t="shared" si="37"/>
        <v>244.04</v>
      </c>
      <c r="M154" s="24">
        <f t="shared" si="38"/>
        <v>158596.94</v>
      </c>
      <c r="N154" s="24">
        <f t="shared" si="39"/>
        <v>40147.320000000007</v>
      </c>
      <c r="O154" s="24">
        <f t="shared" si="47"/>
        <v>29664.189999999995</v>
      </c>
      <c r="P154" s="24">
        <f t="shared" si="48"/>
        <v>112000</v>
      </c>
      <c r="Q154" s="7">
        <f t="shared" si="40"/>
        <v>0.77450232142857156</v>
      </c>
      <c r="R154" s="7">
        <f t="shared" si="41"/>
        <v>0.41604410714285711</v>
      </c>
      <c r="S154" s="5">
        <f t="shared" si="42"/>
        <v>4.7931225572121684E-2</v>
      </c>
      <c r="T154" s="5">
        <f t="shared" si="43"/>
        <v>2.8804365586317385E-2</v>
      </c>
      <c r="U154" s="5">
        <f t="shared" si="44"/>
        <v>1.9126859985804299E-2</v>
      </c>
    </row>
    <row r="155" spans="1:21" x14ac:dyDescent="0.25">
      <c r="A155">
        <v>13</v>
      </c>
      <c r="B155">
        <v>148</v>
      </c>
      <c r="C155" s="10">
        <f t="shared" si="45"/>
        <v>198744.26</v>
      </c>
      <c r="D155" s="10">
        <f>'(Optional) Additional IN-OUT'!H162</f>
        <v>0</v>
      </c>
      <c r="E155" s="10">
        <f>ROUND(((C155+D155)*(1+Nocharge_monthly_return)),2)</f>
        <v>199559.97</v>
      </c>
      <c r="F155" s="10">
        <f t="shared" si="46"/>
        <v>158596.94</v>
      </c>
      <c r="G155" s="10">
        <f t="shared" si="36"/>
        <v>0</v>
      </c>
      <c r="H155" s="10">
        <f>ROUND(((F155+G155)*(1+Withcharge_monthly_return)),2)</f>
        <v>159247.87</v>
      </c>
      <c r="I155" s="10">
        <f t="shared" si="34"/>
        <v>244.66</v>
      </c>
      <c r="J155" t="b">
        <f t="shared" si="49"/>
        <v>0</v>
      </c>
      <c r="K155" s="10">
        <f t="shared" si="35"/>
        <v>0</v>
      </c>
      <c r="L155" s="24">
        <f t="shared" si="37"/>
        <v>244.66</v>
      </c>
      <c r="M155" s="24">
        <f t="shared" si="38"/>
        <v>159003.21</v>
      </c>
      <c r="N155" s="24">
        <f t="shared" si="39"/>
        <v>40556.760000000009</v>
      </c>
      <c r="O155" s="24">
        <f t="shared" si="47"/>
        <v>29908.849999999995</v>
      </c>
      <c r="P155" s="24">
        <f t="shared" si="48"/>
        <v>112000</v>
      </c>
      <c r="Q155" s="7">
        <f t="shared" si="40"/>
        <v>0.7817854464285714</v>
      </c>
      <c r="R155" s="7">
        <f t="shared" si="41"/>
        <v>0.41967151785714285</v>
      </c>
      <c r="S155" s="5">
        <f t="shared" si="42"/>
        <v>4.7947745355903369E-2</v>
      </c>
      <c r="T155" s="5">
        <f t="shared" si="43"/>
        <v>2.8820376048924543E-2</v>
      </c>
      <c r="U155" s="5">
        <f t="shared" si="44"/>
        <v>1.9127369306978826E-2</v>
      </c>
    </row>
    <row r="156" spans="1:21" x14ac:dyDescent="0.25">
      <c r="A156">
        <v>13</v>
      </c>
      <c r="B156">
        <v>149</v>
      </c>
      <c r="C156" s="10">
        <f t="shared" si="45"/>
        <v>199559.97</v>
      </c>
      <c r="D156" s="10">
        <f>'(Optional) Additional IN-OUT'!H163</f>
        <v>0</v>
      </c>
      <c r="E156" s="10">
        <f>ROUND(((C156+D156)*(1+Nocharge_monthly_return)),2)</f>
        <v>200379.03</v>
      </c>
      <c r="F156" s="10">
        <f t="shared" si="46"/>
        <v>159003.21</v>
      </c>
      <c r="G156" s="10">
        <f t="shared" si="36"/>
        <v>0</v>
      </c>
      <c r="H156" s="10">
        <f>ROUND(((F156+G156)*(1+Withcharge_monthly_return)),2)</f>
        <v>159655.81</v>
      </c>
      <c r="I156" s="10">
        <f t="shared" si="34"/>
        <v>245.29</v>
      </c>
      <c r="J156" t="b">
        <f t="shared" si="49"/>
        <v>0</v>
      </c>
      <c r="K156" s="10">
        <f t="shared" si="35"/>
        <v>0</v>
      </c>
      <c r="L156" s="24">
        <f t="shared" si="37"/>
        <v>245.29</v>
      </c>
      <c r="M156" s="24">
        <f t="shared" si="38"/>
        <v>159410.51999999999</v>
      </c>
      <c r="N156" s="24">
        <f t="shared" si="39"/>
        <v>40968.510000000009</v>
      </c>
      <c r="O156" s="24">
        <f t="shared" si="47"/>
        <v>30154.139999999996</v>
      </c>
      <c r="P156" s="24">
        <f t="shared" si="48"/>
        <v>112000</v>
      </c>
      <c r="Q156" s="7">
        <f t="shared" si="40"/>
        <v>0.78909848214285705</v>
      </c>
      <c r="R156" s="7">
        <f t="shared" si="41"/>
        <v>0.4233082142857143</v>
      </c>
      <c r="S156" s="5">
        <f t="shared" si="42"/>
        <v>4.7964044522728927E-2</v>
      </c>
      <c r="T156" s="5">
        <f t="shared" si="43"/>
        <v>2.8836171474910594E-2</v>
      </c>
      <c r="U156" s="5">
        <f t="shared" si="44"/>
        <v>1.9127873047818333E-2</v>
      </c>
    </row>
    <row r="157" spans="1:21" x14ac:dyDescent="0.25">
      <c r="A157">
        <v>13</v>
      </c>
      <c r="B157">
        <v>150</v>
      </c>
      <c r="C157" s="10">
        <f t="shared" si="45"/>
        <v>200379.03</v>
      </c>
      <c r="D157" s="10">
        <f>'(Optional) Additional IN-OUT'!H164</f>
        <v>0</v>
      </c>
      <c r="E157" s="10">
        <f>ROUND(((C157+D157)*(1+Nocharge_monthly_return)),2)</f>
        <v>201201.45</v>
      </c>
      <c r="F157" s="10">
        <f t="shared" si="46"/>
        <v>159410.51999999999</v>
      </c>
      <c r="G157" s="10">
        <f t="shared" si="36"/>
        <v>0</v>
      </c>
      <c r="H157" s="10">
        <f>ROUND(((F157+G157)*(1+Withcharge_monthly_return)),2)</f>
        <v>160064.79</v>
      </c>
      <c r="I157" s="10">
        <f t="shared" si="34"/>
        <v>245.92</v>
      </c>
      <c r="J157" t="b">
        <f t="shared" si="49"/>
        <v>0</v>
      </c>
      <c r="K157" s="10">
        <f t="shared" si="35"/>
        <v>0</v>
      </c>
      <c r="L157" s="24">
        <f t="shared" si="37"/>
        <v>245.92</v>
      </c>
      <c r="M157" s="24">
        <f t="shared" si="38"/>
        <v>159818.87</v>
      </c>
      <c r="N157" s="24">
        <f t="shared" si="39"/>
        <v>41382.580000000016</v>
      </c>
      <c r="O157" s="24">
        <f t="shared" si="47"/>
        <v>30400.059999999994</v>
      </c>
      <c r="P157" s="24">
        <f t="shared" si="48"/>
        <v>112000</v>
      </c>
      <c r="Q157" s="7">
        <f t="shared" si="40"/>
        <v>0.7964415178571429</v>
      </c>
      <c r="R157" s="7">
        <f t="shared" si="41"/>
        <v>0.42695419642857146</v>
      </c>
      <c r="S157" s="5">
        <f t="shared" si="42"/>
        <v>4.7980125910438182E-2</v>
      </c>
      <c r="T157" s="5">
        <f t="shared" si="43"/>
        <v>2.8851754790004409E-2</v>
      </c>
      <c r="U157" s="5">
        <f t="shared" si="44"/>
        <v>1.9128371120433772E-2</v>
      </c>
    </row>
    <row r="158" spans="1:21" x14ac:dyDescent="0.25">
      <c r="A158">
        <v>13</v>
      </c>
      <c r="B158">
        <v>151</v>
      </c>
      <c r="C158" s="10">
        <f t="shared" si="45"/>
        <v>201201.45</v>
      </c>
      <c r="D158" s="10">
        <f>'(Optional) Additional IN-OUT'!H165</f>
        <v>0</v>
      </c>
      <c r="E158" s="10">
        <f>ROUND(((C158+D158)*(1+Nocharge_monthly_return)),2)</f>
        <v>202027.25</v>
      </c>
      <c r="F158" s="10">
        <f t="shared" si="46"/>
        <v>159818.87</v>
      </c>
      <c r="G158" s="10">
        <f t="shared" si="36"/>
        <v>0</v>
      </c>
      <c r="H158" s="10">
        <f>ROUND(((F158+G158)*(1+Withcharge_monthly_return)),2)</f>
        <v>160474.82</v>
      </c>
      <c r="I158" s="10">
        <f t="shared" si="34"/>
        <v>246.55</v>
      </c>
      <c r="J158" t="b">
        <f t="shared" si="49"/>
        <v>0</v>
      </c>
      <c r="K158" s="10">
        <f t="shared" si="35"/>
        <v>0</v>
      </c>
      <c r="L158" s="24">
        <f t="shared" si="37"/>
        <v>246.55</v>
      </c>
      <c r="M158" s="24">
        <f t="shared" si="38"/>
        <v>160228.27000000002</v>
      </c>
      <c r="N158" s="24">
        <f t="shared" si="39"/>
        <v>41798.979999999981</v>
      </c>
      <c r="O158" s="24">
        <f t="shared" si="47"/>
        <v>30646.609999999993</v>
      </c>
      <c r="P158" s="24">
        <f t="shared" si="48"/>
        <v>112000</v>
      </c>
      <c r="Q158" s="7">
        <f t="shared" si="40"/>
        <v>0.80381473214285704</v>
      </c>
      <c r="R158" s="7">
        <f t="shared" si="41"/>
        <v>0.43060955357142872</v>
      </c>
      <c r="S158" s="5">
        <f t="shared" si="42"/>
        <v>4.7995996406456465E-2</v>
      </c>
      <c r="T158" s="5">
        <f t="shared" si="43"/>
        <v>2.8867133955906673E-2</v>
      </c>
      <c r="U158" s="5">
        <f t="shared" si="44"/>
        <v>1.9128862450549792E-2</v>
      </c>
    </row>
    <row r="159" spans="1:21" x14ac:dyDescent="0.25">
      <c r="A159">
        <v>13</v>
      </c>
      <c r="B159">
        <v>152</v>
      </c>
      <c r="C159" s="10">
        <f t="shared" si="45"/>
        <v>202027.25</v>
      </c>
      <c r="D159" s="10">
        <f>'(Optional) Additional IN-OUT'!H166</f>
        <v>0</v>
      </c>
      <c r="E159" s="10">
        <f>ROUND(((C159+D159)*(1+Nocharge_monthly_return)),2)</f>
        <v>202856.43</v>
      </c>
      <c r="F159" s="10">
        <f t="shared" si="46"/>
        <v>160228.27000000002</v>
      </c>
      <c r="G159" s="10">
        <f t="shared" si="36"/>
        <v>0</v>
      </c>
      <c r="H159" s="10">
        <f>ROUND(((F159+G159)*(1+Withcharge_monthly_return)),2)</f>
        <v>160885.9</v>
      </c>
      <c r="I159" s="10">
        <f t="shared" si="34"/>
        <v>247.18</v>
      </c>
      <c r="J159" t="b">
        <f t="shared" si="49"/>
        <v>0</v>
      </c>
      <c r="K159" s="10">
        <f t="shared" si="35"/>
        <v>0</v>
      </c>
      <c r="L159" s="24">
        <f t="shared" si="37"/>
        <v>247.18</v>
      </c>
      <c r="M159" s="24">
        <f t="shared" si="38"/>
        <v>160638.72</v>
      </c>
      <c r="N159" s="24">
        <f t="shared" si="39"/>
        <v>42217.709999999992</v>
      </c>
      <c r="O159" s="24">
        <f t="shared" si="47"/>
        <v>30893.789999999994</v>
      </c>
      <c r="P159" s="24">
        <f t="shared" si="48"/>
        <v>112000</v>
      </c>
      <c r="Q159" s="7">
        <f t="shared" si="40"/>
        <v>0.8112181249999999</v>
      </c>
      <c r="R159" s="7">
        <f t="shared" si="41"/>
        <v>0.43427428571428583</v>
      </c>
      <c r="S159" s="5">
        <f t="shared" si="42"/>
        <v>4.8011654495145738E-2</v>
      </c>
      <c r="T159" s="5">
        <f t="shared" si="43"/>
        <v>2.8882311627113737E-2</v>
      </c>
      <c r="U159" s="5">
        <f t="shared" si="44"/>
        <v>1.9129342868032001E-2</v>
      </c>
    </row>
    <row r="160" spans="1:21" x14ac:dyDescent="0.25">
      <c r="A160">
        <v>13</v>
      </c>
      <c r="B160">
        <v>153</v>
      </c>
      <c r="C160" s="10">
        <f t="shared" si="45"/>
        <v>202856.43</v>
      </c>
      <c r="D160" s="10">
        <f>'(Optional) Additional IN-OUT'!H167</f>
        <v>0</v>
      </c>
      <c r="E160" s="10">
        <f>ROUND(((C160+D160)*(1+Nocharge_monthly_return)),2)</f>
        <v>203689.02</v>
      </c>
      <c r="F160" s="10">
        <f t="shared" si="46"/>
        <v>160638.72</v>
      </c>
      <c r="G160" s="10">
        <f t="shared" si="36"/>
        <v>0</v>
      </c>
      <c r="H160" s="10">
        <f>ROUND(((F160+G160)*(1+Withcharge_monthly_return)),2)</f>
        <v>161298.03</v>
      </c>
      <c r="I160" s="10">
        <f t="shared" si="34"/>
        <v>247.81</v>
      </c>
      <c r="J160" t="b">
        <f t="shared" si="49"/>
        <v>0</v>
      </c>
      <c r="K160" s="10">
        <f t="shared" si="35"/>
        <v>0</v>
      </c>
      <c r="L160" s="24">
        <f t="shared" si="37"/>
        <v>247.81</v>
      </c>
      <c r="M160" s="24">
        <f t="shared" si="38"/>
        <v>161050.22</v>
      </c>
      <c r="N160" s="24">
        <f t="shared" si="39"/>
        <v>42638.799999999988</v>
      </c>
      <c r="O160" s="24">
        <f t="shared" si="47"/>
        <v>31141.599999999995</v>
      </c>
      <c r="P160" s="24">
        <f t="shared" si="48"/>
        <v>112000</v>
      </c>
      <c r="Q160" s="7">
        <f t="shared" si="40"/>
        <v>0.81865196428571418</v>
      </c>
      <c r="R160" s="7">
        <f t="shared" si="41"/>
        <v>0.43794839285714282</v>
      </c>
      <c r="S160" s="5">
        <f t="shared" si="42"/>
        <v>4.8027110875771079E-2</v>
      </c>
      <c r="T160" s="5">
        <f t="shared" si="43"/>
        <v>2.8897290399155926E-2</v>
      </c>
      <c r="U160" s="5">
        <f t="shared" si="44"/>
        <v>1.9129820476615152E-2</v>
      </c>
    </row>
    <row r="161" spans="1:21" x14ac:dyDescent="0.25">
      <c r="A161">
        <v>13</v>
      </c>
      <c r="B161">
        <v>154</v>
      </c>
      <c r="C161" s="10">
        <f t="shared" si="45"/>
        <v>203689.02</v>
      </c>
      <c r="D161" s="10">
        <f>'(Optional) Additional IN-OUT'!H168</f>
        <v>0</v>
      </c>
      <c r="E161" s="10">
        <f>ROUND(((C161+D161)*(1+Nocharge_monthly_return)),2)</f>
        <v>204525.03</v>
      </c>
      <c r="F161" s="10">
        <f t="shared" si="46"/>
        <v>161050.22</v>
      </c>
      <c r="G161" s="10">
        <f t="shared" si="36"/>
        <v>0</v>
      </c>
      <c r="H161" s="10">
        <f>ROUND(((F161+G161)*(1+Withcharge_monthly_return)),2)</f>
        <v>161711.22</v>
      </c>
      <c r="I161" s="10">
        <f t="shared" si="34"/>
        <v>248.45</v>
      </c>
      <c r="J161" t="b">
        <f t="shared" si="49"/>
        <v>0</v>
      </c>
      <c r="K161" s="10">
        <f t="shared" si="35"/>
        <v>0</v>
      </c>
      <c r="L161" s="24">
        <f t="shared" si="37"/>
        <v>248.45</v>
      </c>
      <c r="M161" s="24">
        <f t="shared" si="38"/>
        <v>161462.76999999999</v>
      </c>
      <c r="N161" s="24">
        <f t="shared" si="39"/>
        <v>43062.260000000009</v>
      </c>
      <c r="O161" s="24">
        <f t="shared" si="47"/>
        <v>31390.049999999996</v>
      </c>
      <c r="P161" s="24">
        <f t="shared" si="48"/>
        <v>112000</v>
      </c>
      <c r="Q161" s="7">
        <f t="shared" si="40"/>
        <v>0.82611633928571426</v>
      </c>
      <c r="R161" s="7">
        <f t="shared" si="41"/>
        <v>0.4416318749999999</v>
      </c>
      <c r="S161" s="5">
        <f t="shared" si="42"/>
        <v>4.8042367855668448E-2</v>
      </c>
      <c r="T161" s="5">
        <f t="shared" si="43"/>
        <v>2.8912072810459301E-2</v>
      </c>
      <c r="U161" s="5">
        <f t="shared" si="44"/>
        <v>1.9130295045209147E-2</v>
      </c>
    </row>
    <row r="162" spans="1:21" x14ac:dyDescent="0.25">
      <c r="A162">
        <v>13</v>
      </c>
      <c r="B162">
        <v>155</v>
      </c>
      <c r="C162" s="10">
        <f t="shared" si="45"/>
        <v>204525.03</v>
      </c>
      <c r="D162" s="10">
        <f>'(Optional) Additional IN-OUT'!H169</f>
        <v>0</v>
      </c>
      <c r="E162" s="10">
        <f>ROUND(((C162+D162)*(1+Nocharge_monthly_return)),2)</f>
        <v>205364.47</v>
      </c>
      <c r="F162" s="10">
        <f t="shared" si="46"/>
        <v>161462.76999999999</v>
      </c>
      <c r="G162" s="10">
        <f t="shared" si="36"/>
        <v>0</v>
      </c>
      <c r="H162" s="10">
        <f>ROUND(((F162+G162)*(1+Withcharge_monthly_return)),2)</f>
        <v>162125.46</v>
      </c>
      <c r="I162" s="10">
        <f t="shared" si="34"/>
        <v>249.09</v>
      </c>
      <c r="J162" t="b">
        <f t="shared" si="49"/>
        <v>0</v>
      </c>
      <c r="K162" s="10">
        <f t="shared" si="35"/>
        <v>0</v>
      </c>
      <c r="L162" s="24">
        <f t="shared" si="37"/>
        <v>249.09</v>
      </c>
      <c r="M162" s="24">
        <f t="shared" si="38"/>
        <v>161876.37</v>
      </c>
      <c r="N162" s="24">
        <f t="shared" si="39"/>
        <v>43488.100000000006</v>
      </c>
      <c r="O162" s="24">
        <f t="shared" si="47"/>
        <v>31639.139999999996</v>
      </c>
      <c r="P162" s="24">
        <f t="shared" si="48"/>
        <v>112000</v>
      </c>
      <c r="Q162" s="7">
        <f t="shared" si="40"/>
        <v>0.83361133928571429</v>
      </c>
      <c r="R162" s="7">
        <f t="shared" si="41"/>
        <v>0.44532473214285706</v>
      </c>
      <c r="S162" s="5">
        <f t="shared" si="42"/>
        <v>4.8057427686006252E-2</v>
      </c>
      <c r="T162" s="5">
        <f t="shared" si="43"/>
        <v>2.892666134413352E-2</v>
      </c>
      <c r="U162" s="5">
        <f t="shared" si="44"/>
        <v>1.9130766341872732E-2</v>
      </c>
    </row>
    <row r="163" spans="1:21" x14ac:dyDescent="0.25">
      <c r="A163">
        <v>13</v>
      </c>
      <c r="B163">
        <v>156</v>
      </c>
      <c r="C163" s="10">
        <f t="shared" si="45"/>
        <v>205364.47</v>
      </c>
      <c r="D163" s="10">
        <f>'(Optional) Additional IN-OUT'!H170</f>
        <v>0</v>
      </c>
      <c r="E163" s="10">
        <f>ROUND(((C163+D163)*(1+Nocharge_monthly_return)),2)</f>
        <v>206207.35</v>
      </c>
      <c r="F163" s="10">
        <f t="shared" si="46"/>
        <v>161876.37</v>
      </c>
      <c r="G163" s="10">
        <f t="shared" si="36"/>
        <v>0</v>
      </c>
      <c r="H163" s="10">
        <f>ROUND(((F163+G163)*(1+Withcharge_monthly_return)),2)</f>
        <v>162540.76</v>
      </c>
      <c r="I163" s="10">
        <f t="shared" si="34"/>
        <v>249.72</v>
      </c>
      <c r="J163" t="b">
        <f t="shared" si="49"/>
        <v>0</v>
      </c>
      <c r="K163" s="10">
        <f t="shared" si="35"/>
        <v>0</v>
      </c>
      <c r="L163" s="24">
        <f t="shared" si="37"/>
        <v>249.72</v>
      </c>
      <c r="M163" s="24">
        <f t="shared" si="38"/>
        <v>162291.04</v>
      </c>
      <c r="N163" s="24">
        <f t="shared" si="39"/>
        <v>43916.31</v>
      </c>
      <c r="O163" s="24">
        <f t="shared" si="47"/>
        <v>31888.859999999997</v>
      </c>
      <c r="P163" s="24">
        <f t="shared" si="48"/>
        <v>112000</v>
      </c>
      <c r="Q163" s="7">
        <f t="shared" si="40"/>
        <v>0.84113705357142865</v>
      </c>
      <c r="R163" s="7">
        <f t="shared" si="41"/>
        <v>0.44902714285714285</v>
      </c>
      <c r="S163" s="5">
        <f t="shared" si="42"/>
        <v>4.8072292563689979E-2</v>
      </c>
      <c r="T163" s="5">
        <f t="shared" si="43"/>
        <v>2.894106818369108E-2</v>
      </c>
      <c r="U163" s="5">
        <f t="shared" si="44"/>
        <v>1.9131224379998899E-2</v>
      </c>
    </row>
    <row r="164" spans="1:21" x14ac:dyDescent="0.25">
      <c r="A164">
        <v>14</v>
      </c>
      <c r="B164">
        <v>157</v>
      </c>
      <c r="C164" s="10">
        <f t="shared" si="45"/>
        <v>206207.35</v>
      </c>
      <c r="D164" s="10">
        <f>'(Optional) Additional IN-OUT'!H171</f>
        <v>1000</v>
      </c>
      <c r="E164" s="10">
        <f>ROUND(((C164+D164)*(1+Nocharge_monthly_return)),2)</f>
        <v>208057.8</v>
      </c>
      <c r="F164" s="10">
        <f t="shared" si="46"/>
        <v>162291.04</v>
      </c>
      <c r="G164" s="10">
        <f t="shared" si="36"/>
        <v>1000</v>
      </c>
      <c r="H164" s="10">
        <f>ROUND(((F164+G164)*(1+Withcharge_monthly_return)),2)</f>
        <v>163961.24</v>
      </c>
      <c r="I164" s="10">
        <f t="shared" si="34"/>
        <v>251.91</v>
      </c>
      <c r="J164" t="b">
        <f t="shared" si="49"/>
        <v>1</v>
      </c>
      <c r="K164" s="10">
        <f t="shared" si="35"/>
        <v>0</v>
      </c>
      <c r="L164" s="24">
        <f t="shared" si="37"/>
        <v>251.91</v>
      </c>
      <c r="M164" s="24">
        <f t="shared" si="38"/>
        <v>163709.32999999999</v>
      </c>
      <c r="N164" s="24">
        <f t="shared" si="39"/>
        <v>44348.47</v>
      </c>
      <c r="O164" s="24">
        <f t="shared" si="47"/>
        <v>32140.769999999997</v>
      </c>
      <c r="P164" s="24">
        <f t="shared" si="48"/>
        <v>113000</v>
      </c>
      <c r="Q164" s="7">
        <f t="shared" si="40"/>
        <v>0.84121946902654865</v>
      </c>
      <c r="R164" s="7">
        <f t="shared" si="41"/>
        <v>0.44875513274336276</v>
      </c>
      <c r="S164" s="5">
        <f t="shared" si="42"/>
        <v>4.7762486690428221E-2</v>
      </c>
      <c r="T164" s="5">
        <f t="shared" si="43"/>
        <v>2.8739343254113793E-2</v>
      </c>
      <c r="U164" s="5">
        <f t="shared" si="44"/>
        <v>1.9023143436314428E-2</v>
      </c>
    </row>
    <row r="165" spans="1:21" x14ac:dyDescent="0.25">
      <c r="A165">
        <v>14</v>
      </c>
      <c r="B165">
        <v>158</v>
      </c>
      <c r="C165" s="10">
        <f t="shared" si="45"/>
        <v>208057.8</v>
      </c>
      <c r="D165" s="10">
        <f>'(Optional) Additional IN-OUT'!H172</f>
        <v>0</v>
      </c>
      <c r="E165" s="10">
        <f>ROUND(((C165+D165)*(1+Nocharge_monthly_return)),2)</f>
        <v>208911.74</v>
      </c>
      <c r="F165" s="10">
        <f t="shared" si="46"/>
        <v>163709.32999999999</v>
      </c>
      <c r="G165" s="10">
        <f t="shared" si="36"/>
        <v>0</v>
      </c>
      <c r="H165" s="10">
        <f>ROUND(((F165+G165)*(1+Withcharge_monthly_return)),2)</f>
        <v>164381.25</v>
      </c>
      <c r="I165" s="10">
        <f t="shared" si="34"/>
        <v>252.55</v>
      </c>
      <c r="J165" t="b">
        <f t="shared" si="49"/>
        <v>0</v>
      </c>
      <c r="K165" s="10">
        <f t="shared" si="35"/>
        <v>0</v>
      </c>
      <c r="L165" s="24">
        <f t="shared" si="37"/>
        <v>252.55</v>
      </c>
      <c r="M165" s="24">
        <f t="shared" si="38"/>
        <v>164128.70000000001</v>
      </c>
      <c r="N165" s="24">
        <f t="shared" si="39"/>
        <v>44783.039999999979</v>
      </c>
      <c r="O165" s="24">
        <f t="shared" si="47"/>
        <v>32393.319999999996</v>
      </c>
      <c r="P165" s="24">
        <f t="shared" si="48"/>
        <v>113000</v>
      </c>
      <c r="Q165" s="7">
        <f t="shared" si="40"/>
        <v>0.84877646017699115</v>
      </c>
      <c r="R165" s="7">
        <f t="shared" si="41"/>
        <v>0.45246637168141612</v>
      </c>
      <c r="S165" s="5">
        <f t="shared" si="42"/>
        <v>4.7779027937017847E-2</v>
      </c>
      <c r="T165" s="5">
        <f t="shared" si="43"/>
        <v>2.8754752796572119E-2</v>
      </c>
      <c r="U165" s="5">
        <f t="shared" si="44"/>
        <v>1.9024275140445728E-2</v>
      </c>
    </row>
    <row r="166" spans="1:21" x14ac:dyDescent="0.25">
      <c r="A166">
        <v>14</v>
      </c>
      <c r="B166">
        <v>159</v>
      </c>
      <c r="C166" s="10">
        <f t="shared" si="45"/>
        <v>208911.74</v>
      </c>
      <c r="D166" s="10">
        <f>'(Optional) Additional IN-OUT'!H173</f>
        <v>0</v>
      </c>
      <c r="E166" s="10">
        <f>ROUND(((C166+D166)*(1+Nocharge_monthly_return)),2)</f>
        <v>209769.18</v>
      </c>
      <c r="F166" s="10">
        <f t="shared" si="46"/>
        <v>164128.70000000001</v>
      </c>
      <c r="G166" s="10">
        <f t="shared" si="36"/>
        <v>0</v>
      </c>
      <c r="H166" s="10">
        <f>ROUND(((F166+G166)*(1+Withcharge_monthly_return)),2)</f>
        <v>164802.34</v>
      </c>
      <c r="I166" s="10">
        <f t="shared" si="34"/>
        <v>253.2</v>
      </c>
      <c r="J166" t="b">
        <f t="shared" si="49"/>
        <v>0</v>
      </c>
      <c r="K166" s="10">
        <f t="shared" si="35"/>
        <v>0</v>
      </c>
      <c r="L166" s="24">
        <f t="shared" si="37"/>
        <v>253.2</v>
      </c>
      <c r="M166" s="24">
        <f t="shared" si="38"/>
        <v>164549.13999999998</v>
      </c>
      <c r="N166" s="24">
        <f t="shared" si="39"/>
        <v>45220.040000000008</v>
      </c>
      <c r="O166" s="24">
        <f t="shared" si="47"/>
        <v>32646.519999999997</v>
      </c>
      <c r="P166" s="24">
        <f t="shared" si="48"/>
        <v>113000</v>
      </c>
      <c r="Q166" s="7">
        <f t="shared" si="40"/>
        <v>0.85636442477876096</v>
      </c>
      <c r="R166" s="7">
        <f t="shared" si="41"/>
        <v>0.45618707964601746</v>
      </c>
      <c r="S166" s="5">
        <f t="shared" si="42"/>
        <v>4.7795359541607262E-2</v>
      </c>
      <c r="T166" s="5">
        <f t="shared" si="43"/>
        <v>2.876996671082727E-2</v>
      </c>
      <c r="U166" s="5">
        <f t="shared" si="44"/>
        <v>1.9025392830779992E-2</v>
      </c>
    </row>
    <row r="167" spans="1:21" x14ac:dyDescent="0.25">
      <c r="A167">
        <v>14</v>
      </c>
      <c r="B167">
        <v>160</v>
      </c>
      <c r="C167" s="10">
        <f t="shared" si="45"/>
        <v>209769.18</v>
      </c>
      <c r="D167" s="10">
        <f>'(Optional) Additional IN-OUT'!H174</f>
        <v>0</v>
      </c>
      <c r="E167" s="10">
        <f>ROUND(((C167+D167)*(1+Nocharge_monthly_return)),2)</f>
        <v>210630.14</v>
      </c>
      <c r="F167" s="10">
        <f t="shared" si="46"/>
        <v>164549.13999999998</v>
      </c>
      <c r="G167" s="10">
        <f t="shared" si="36"/>
        <v>0</v>
      </c>
      <c r="H167" s="10">
        <f>ROUND(((F167+G167)*(1+Withcharge_monthly_return)),2)</f>
        <v>165224.5</v>
      </c>
      <c r="I167" s="10">
        <f t="shared" si="34"/>
        <v>253.85</v>
      </c>
      <c r="J167" t="b">
        <f t="shared" si="49"/>
        <v>0</v>
      </c>
      <c r="K167" s="10">
        <f t="shared" si="35"/>
        <v>0</v>
      </c>
      <c r="L167" s="24">
        <f t="shared" si="37"/>
        <v>253.85</v>
      </c>
      <c r="M167" s="24">
        <f t="shared" si="38"/>
        <v>164970.65</v>
      </c>
      <c r="N167" s="24">
        <f t="shared" si="39"/>
        <v>45659.49000000002</v>
      </c>
      <c r="O167" s="24">
        <f t="shared" si="47"/>
        <v>32900.369999999995</v>
      </c>
      <c r="P167" s="24">
        <f t="shared" si="48"/>
        <v>113000</v>
      </c>
      <c r="Q167" s="7">
        <f t="shared" si="40"/>
        <v>0.86398353982300891</v>
      </c>
      <c r="R167" s="7">
        <f t="shared" si="41"/>
        <v>0.45991725663716809</v>
      </c>
      <c r="S167" s="5">
        <f t="shared" si="42"/>
        <v>4.7811487547355633E-2</v>
      </c>
      <c r="T167" s="5">
        <f t="shared" si="43"/>
        <v>2.8784987388885377E-2</v>
      </c>
      <c r="U167" s="5">
        <f t="shared" si="44"/>
        <v>1.9026500158470256E-2</v>
      </c>
    </row>
    <row r="168" spans="1:21" x14ac:dyDescent="0.25">
      <c r="A168">
        <v>14</v>
      </c>
      <c r="B168">
        <v>161</v>
      </c>
      <c r="C168" s="10">
        <f t="shared" si="45"/>
        <v>210630.14</v>
      </c>
      <c r="D168" s="10">
        <f>'(Optional) Additional IN-OUT'!H175</f>
        <v>0</v>
      </c>
      <c r="E168" s="10">
        <f>ROUND(((C168+D168)*(1+Nocharge_monthly_return)),2)</f>
        <v>211494.63</v>
      </c>
      <c r="F168" s="10">
        <f t="shared" si="46"/>
        <v>164970.65</v>
      </c>
      <c r="G168" s="10">
        <f t="shared" si="36"/>
        <v>0</v>
      </c>
      <c r="H168" s="10">
        <f>ROUND(((F168+G168)*(1+Withcharge_monthly_return)),2)</f>
        <v>165647.74</v>
      </c>
      <c r="I168" s="10">
        <f t="shared" si="34"/>
        <v>254.5</v>
      </c>
      <c r="J168" t="b">
        <f t="shared" si="49"/>
        <v>0</v>
      </c>
      <c r="K168" s="10">
        <f t="shared" si="35"/>
        <v>0</v>
      </c>
      <c r="L168" s="24">
        <f t="shared" si="37"/>
        <v>254.5</v>
      </c>
      <c r="M168" s="24">
        <f t="shared" si="38"/>
        <v>165393.24</v>
      </c>
      <c r="N168" s="24">
        <f t="shared" si="39"/>
        <v>46101.390000000014</v>
      </c>
      <c r="O168" s="24">
        <f t="shared" si="47"/>
        <v>33154.869999999995</v>
      </c>
      <c r="P168" s="24">
        <f t="shared" si="48"/>
        <v>113000</v>
      </c>
      <c r="Q168" s="7">
        <f t="shared" si="40"/>
        <v>0.87163389380530987</v>
      </c>
      <c r="R168" s="7">
        <f t="shared" si="41"/>
        <v>0.46365699115044245</v>
      </c>
      <c r="S168" s="5">
        <f t="shared" si="42"/>
        <v>4.7827414098790433E-2</v>
      </c>
      <c r="T168" s="5">
        <f t="shared" si="43"/>
        <v>2.8799821809350347E-2</v>
      </c>
      <c r="U168" s="5">
        <f t="shared" si="44"/>
        <v>1.9027592289440086E-2</v>
      </c>
    </row>
    <row r="169" spans="1:21" x14ac:dyDescent="0.25">
      <c r="A169">
        <v>14</v>
      </c>
      <c r="B169">
        <v>162</v>
      </c>
      <c r="C169" s="10">
        <f t="shared" si="45"/>
        <v>211494.63</v>
      </c>
      <c r="D169" s="10">
        <f>'(Optional) Additional IN-OUT'!H176</f>
        <v>0</v>
      </c>
      <c r="E169" s="10">
        <f>ROUND(((C169+D169)*(1+Nocharge_monthly_return)),2)</f>
        <v>212362.67</v>
      </c>
      <c r="F169" s="10">
        <f t="shared" si="46"/>
        <v>165393.24</v>
      </c>
      <c r="G169" s="10">
        <f t="shared" si="36"/>
        <v>0</v>
      </c>
      <c r="H169" s="10">
        <f>ROUND(((F169+G169)*(1+Withcharge_monthly_return)),2)</f>
        <v>166072.07</v>
      </c>
      <c r="I169" s="10">
        <f t="shared" si="34"/>
        <v>255.15</v>
      </c>
      <c r="J169" t="b">
        <f t="shared" si="49"/>
        <v>0</v>
      </c>
      <c r="K169" s="10">
        <f t="shared" si="35"/>
        <v>0</v>
      </c>
      <c r="L169" s="24">
        <f t="shared" si="37"/>
        <v>255.15</v>
      </c>
      <c r="M169" s="24">
        <f t="shared" si="38"/>
        <v>165816.92000000001</v>
      </c>
      <c r="N169" s="24">
        <f t="shared" si="39"/>
        <v>46545.75</v>
      </c>
      <c r="O169" s="24">
        <f t="shared" si="47"/>
        <v>33410.019999999997</v>
      </c>
      <c r="P169" s="24">
        <f t="shared" si="48"/>
        <v>113000</v>
      </c>
      <c r="Q169" s="7">
        <f t="shared" si="40"/>
        <v>0.87931566371681424</v>
      </c>
      <c r="R169" s="7">
        <f t="shared" si="41"/>
        <v>0.46740637168141608</v>
      </c>
      <c r="S169" s="5">
        <f t="shared" si="42"/>
        <v>4.7843144947505238E-2</v>
      </c>
      <c r="T169" s="5">
        <f t="shared" si="43"/>
        <v>2.8814476741335481E-2</v>
      </c>
      <c r="U169" s="5">
        <f t="shared" si="44"/>
        <v>1.9028668206169757E-2</v>
      </c>
    </row>
    <row r="170" spans="1:21" x14ac:dyDescent="0.25">
      <c r="A170">
        <v>14</v>
      </c>
      <c r="B170">
        <v>163</v>
      </c>
      <c r="C170" s="10">
        <f t="shared" si="45"/>
        <v>212362.67</v>
      </c>
      <c r="D170" s="10">
        <f>'(Optional) Additional IN-OUT'!H177</f>
        <v>0</v>
      </c>
      <c r="E170" s="10">
        <f>ROUND(((C170+D170)*(1+Nocharge_monthly_return)),2)</f>
        <v>213234.27</v>
      </c>
      <c r="F170" s="10">
        <f t="shared" si="46"/>
        <v>165816.92000000001</v>
      </c>
      <c r="G170" s="10">
        <f t="shared" si="36"/>
        <v>0</v>
      </c>
      <c r="H170" s="10">
        <f>ROUND(((F170+G170)*(1+Withcharge_monthly_return)),2)</f>
        <v>166497.49</v>
      </c>
      <c r="I170" s="10">
        <f t="shared" si="34"/>
        <v>255.8</v>
      </c>
      <c r="J170" t="b">
        <f t="shared" si="49"/>
        <v>0</v>
      </c>
      <c r="K170" s="10">
        <f t="shared" si="35"/>
        <v>0</v>
      </c>
      <c r="L170" s="24">
        <f t="shared" si="37"/>
        <v>255.8</v>
      </c>
      <c r="M170" s="24">
        <f t="shared" si="38"/>
        <v>166241.69</v>
      </c>
      <c r="N170" s="24">
        <f t="shared" si="39"/>
        <v>46992.579999999987</v>
      </c>
      <c r="O170" s="24">
        <f t="shared" si="47"/>
        <v>33665.82</v>
      </c>
      <c r="P170" s="24">
        <f t="shared" si="48"/>
        <v>113000</v>
      </c>
      <c r="Q170" s="7">
        <f t="shared" si="40"/>
        <v>0.88702893805309735</v>
      </c>
      <c r="R170" s="7">
        <f t="shared" si="41"/>
        <v>0.47116539823008852</v>
      </c>
      <c r="S170" s="5">
        <f t="shared" si="42"/>
        <v>4.7858682032106983E-2</v>
      </c>
      <c r="T170" s="5">
        <f t="shared" si="43"/>
        <v>2.8828954194989174E-2</v>
      </c>
      <c r="U170" s="5">
        <f t="shared" si="44"/>
        <v>1.9029727837117809E-2</v>
      </c>
    </row>
    <row r="171" spans="1:21" x14ac:dyDescent="0.25">
      <c r="A171">
        <v>14</v>
      </c>
      <c r="B171">
        <v>164</v>
      </c>
      <c r="C171" s="10">
        <f t="shared" si="45"/>
        <v>213234.27</v>
      </c>
      <c r="D171" s="10">
        <f>'(Optional) Additional IN-OUT'!H178</f>
        <v>0</v>
      </c>
      <c r="E171" s="10">
        <f>ROUND(((C171+D171)*(1+Nocharge_monthly_return)),2)</f>
        <v>214109.45</v>
      </c>
      <c r="F171" s="10">
        <f t="shared" si="46"/>
        <v>166241.69</v>
      </c>
      <c r="G171" s="10">
        <f t="shared" si="36"/>
        <v>0</v>
      </c>
      <c r="H171" s="10">
        <f>ROUND(((F171+G171)*(1+Withcharge_monthly_return)),2)</f>
        <v>166924</v>
      </c>
      <c r="I171" s="10">
        <f t="shared" si="34"/>
        <v>256.45999999999998</v>
      </c>
      <c r="J171" t="b">
        <f t="shared" si="49"/>
        <v>0</v>
      </c>
      <c r="K171" s="10">
        <f t="shared" si="35"/>
        <v>0</v>
      </c>
      <c r="L171" s="24">
        <f t="shared" si="37"/>
        <v>256.45999999999998</v>
      </c>
      <c r="M171" s="24">
        <f t="shared" si="38"/>
        <v>166667.54</v>
      </c>
      <c r="N171" s="24">
        <f t="shared" si="39"/>
        <v>47441.91</v>
      </c>
      <c r="O171" s="24">
        <f t="shared" si="47"/>
        <v>33922.28</v>
      </c>
      <c r="P171" s="24">
        <f t="shared" si="48"/>
        <v>113000</v>
      </c>
      <c r="Q171" s="7">
        <f t="shared" si="40"/>
        <v>0.89477389380530981</v>
      </c>
      <c r="R171" s="7">
        <f t="shared" si="41"/>
        <v>0.47493398230088513</v>
      </c>
      <c r="S171" s="5">
        <f t="shared" si="42"/>
        <v>4.7874030830467769E-2</v>
      </c>
      <c r="T171" s="5">
        <f t="shared" si="43"/>
        <v>2.8843251624358992E-2</v>
      </c>
      <c r="U171" s="5">
        <f t="shared" si="44"/>
        <v>1.9030779206108777E-2</v>
      </c>
    </row>
    <row r="172" spans="1:21" x14ac:dyDescent="0.25">
      <c r="A172">
        <v>14</v>
      </c>
      <c r="B172">
        <v>165</v>
      </c>
      <c r="C172" s="10">
        <f t="shared" si="45"/>
        <v>214109.45</v>
      </c>
      <c r="D172" s="10">
        <f>'(Optional) Additional IN-OUT'!H179</f>
        <v>0</v>
      </c>
      <c r="E172" s="10">
        <f>ROUND(((C172+D172)*(1+Nocharge_monthly_return)),2)</f>
        <v>214988.22</v>
      </c>
      <c r="F172" s="10">
        <f t="shared" si="46"/>
        <v>166667.54</v>
      </c>
      <c r="G172" s="10">
        <f t="shared" si="36"/>
        <v>0</v>
      </c>
      <c r="H172" s="10">
        <f>ROUND(((F172+G172)*(1+Withcharge_monthly_return)),2)</f>
        <v>167351.6</v>
      </c>
      <c r="I172" s="10">
        <f t="shared" si="34"/>
        <v>257.12</v>
      </c>
      <c r="J172" t="b">
        <f t="shared" si="49"/>
        <v>0</v>
      </c>
      <c r="K172" s="10">
        <f t="shared" si="35"/>
        <v>0</v>
      </c>
      <c r="L172" s="24">
        <f t="shared" si="37"/>
        <v>257.12</v>
      </c>
      <c r="M172" s="24">
        <f t="shared" si="38"/>
        <v>167094.48000000001</v>
      </c>
      <c r="N172" s="24">
        <f t="shared" si="39"/>
        <v>47893.739999999991</v>
      </c>
      <c r="O172" s="24">
        <f t="shared" si="47"/>
        <v>34179.4</v>
      </c>
      <c r="P172" s="24">
        <f t="shared" si="48"/>
        <v>113000</v>
      </c>
      <c r="Q172" s="7">
        <f t="shared" si="40"/>
        <v>0.90255061946902648</v>
      </c>
      <c r="R172" s="7">
        <f t="shared" si="41"/>
        <v>0.47871221238938055</v>
      </c>
      <c r="S172" s="5">
        <f t="shared" si="42"/>
        <v>4.788919309035853E-2</v>
      </c>
      <c r="T172" s="5">
        <f t="shared" si="43"/>
        <v>2.885737555664911E-2</v>
      </c>
      <c r="U172" s="5">
        <f t="shared" si="44"/>
        <v>1.903181753370942E-2</v>
      </c>
    </row>
    <row r="173" spans="1:21" x14ac:dyDescent="0.25">
      <c r="A173">
        <v>14</v>
      </c>
      <c r="B173">
        <v>166</v>
      </c>
      <c r="C173" s="10">
        <f t="shared" si="45"/>
        <v>214988.22</v>
      </c>
      <c r="D173" s="10">
        <f>'(Optional) Additional IN-OUT'!H180</f>
        <v>0</v>
      </c>
      <c r="E173" s="10">
        <f>ROUND(((C173+D173)*(1+Nocharge_monthly_return)),2)</f>
        <v>215870.6</v>
      </c>
      <c r="F173" s="10">
        <f t="shared" si="46"/>
        <v>167094.48000000001</v>
      </c>
      <c r="G173" s="10">
        <f t="shared" si="36"/>
        <v>0</v>
      </c>
      <c r="H173" s="10">
        <f>ROUND(((F173+G173)*(1+Withcharge_monthly_return)),2)</f>
        <v>167780.29</v>
      </c>
      <c r="I173" s="10">
        <f t="shared" si="34"/>
        <v>257.77</v>
      </c>
      <c r="J173" t="b">
        <f t="shared" si="49"/>
        <v>0</v>
      </c>
      <c r="K173" s="10">
        <f t="shared" si="35"/>
        <v>0</v>
      </c>
      <c r="L173" s="24">
        <f t="shared" si="37"/>
        <v>257.77</v>
      </c>
      <c r="M173" s="24">
        <f t="shared" si="38"/>
        <v>167522.52000000002</v>
      </c>
      <c r="N173" s="24">
        <f t="shared" si="39"/>
        <v>48348.079999999987</v>
      </c>
      <c r="O173" s="24">
        <f t="shared" si="47"/>
        <v>34437.17</v>
      </c>
      <c r="P173" s="24">
        <f t="shared" si="48"/>
        <v>113000</v>
      </c>
      <c r="Q173" s="7">
        <f t="shared" si="40"/>
        <v>0.91035929203539823</v>
      </c>
      <c r="R173" s="7">
        <f t="shared" si="41"/>
        <v>0.48250017699115055</v>
      </c>
      <c r="S173" s="5">
        <f t="shared" si="42"/>
        <v>4.7904174032505867E-2</v>
      </c>
      <c r="T173" s="5">
        <f t="shared" si="43"/>
        <v>2.8871332325923444E-2</v>
      </c>
      <c r="U173" s="5">
        <f t="shared" si="44"/>
        <v>1.9032841706582423E-2</v>
      </c>
    </row>
    <row r="174" spans="1:21" x14ac:dyDescent="0.25">
      <c r="A174">
        <v>14</v>
      </c>
      <c r="B174">
        <v>167</v>
      </c>
      <c r="C174" s="10">
        <f t="shared" si="45"/>
        <v>215870.6</v>
      </c>
      <c r="D174" s="10">
        <f>'(Optional) Additional IN-OUT'!H181</f>
        <v>0</v>
      </c>
      <c r="E174" s="10">
        <f>ROUND(((C174+D174)*(1+Nocharge_monthly_return)),2)</f>
        <v>216756.6</v>
      </c>
      <c r="F174" s="10">
        <f t="shared" si="46"/>
        <v>167522.52000000002</v>
      </c>
      <c r="G174" s="10">
        <f t="shared" si="36"/>
        <v>0</v>
      </c>
      <c r="H174" s="10">
        <f>ROUND(((F174+G174)*(1+Withcharge_monthly_return)),2)</f>
        <v>168210.09</v>
      </c>
      <c r="I174" s="10">
        <f t="shared" si="34"/>
        <v>258.43</v>
      </c>
      <c r="J174" t="b">
        <f t="shared" si="49"/>
        <v>0</v>
      </c>
      <c r="K174" s="10">
        <f t="shared" si="35"/>
        <v>0</v>
      </c>
      <c r="L174" s="24">
        <f t="shared" si="37"/>
        <v>258.43</v>
      </c>
      <c r="M174" s="24">
        <f t="shared" si="38"/>
        <v>167951.66</v>
      </c>
      <c r="N174" s="24">
        <f t="shared" si="39"/>
        <v>48804.94</v>
      </c>
      <c r="O174" s="24">
        <f t="shared" si="47"/>
        <v>34695.599999999999</v>
      </c>
      <c r="P174" s="24">
        <f t="shared" si="48"/>
        <v>113000</v>
      </c>
      <c r="Q174" s="7">
        <f t="shared" si="40"/>
        <v>0.91820000000000013</v>
      </c>
      <c r="R174" s="7">
        <f t="shared" si="41"/>
        <v>0.48629787610619468</v>
      </c>
      <c r="S174" s="5">
        <f t="shared" si="42"/>
        <v>4.7918975227791087E-2</v>
      </c>
      <c r="T174" s="5">
        <f t="shared" si="43"/>
        <v>2.8885123677145508E-2</v>
      </c>
      <c r="U174" s="5">
        <f t="shared" si="44"/>
        <v>1.9033851550645579E-2</v>
      </c>
    </row>
    <row r="175" spans="1:21" x14ac:dyDescent="0.25">
      <c r="A175">
        <v>14</v>
      </c>
      <c r="B175">
        <v>168</v>
      </c>
      <c r="C175" s="10">
        <f t="shared" si="45"/>
        <v>216756.6</v>
      </c>
      <c r="D175" s="10">
        <f>'(Optional) Additional IN-OUT'!H182</f>
        <v>0</v>
      </c>
      <c r="E175" s="10">
        <f>ROUND(((C175+D175)*(1+Nocharge_monthly_return)),2)</f>
        <v>217646.24</v>
      </c>
      <c r="F175" s="10">
        <f t="shared" si="46"/>
        <v>167951.66</v>
      </c>
      <c r="G175" s="10">
        <f t="shared" si="36"/>
        <v>0</v>
      </c>
      <c r="H175" s="10">
        <f>ROUND(((F175+G175)*(1+Withcharge_monthly_return)),2)</f>
        <v>168640.99</v>
      </c>
      <c r="I175" s="10">
        <f t="shared" si="34"/>
        <v>259.10000000000002</v>
      </c>
      <c r="J175" t="b">
        <f t="shared" si="49"/>
        <v>0</v>
      </c>
      <c r="K175" s="10">
        <f t="shared" si="35"/>
        <v>0</v>
      </c>
      <c r="L175" s="24">
        <f t="shared" si="37"/>
        <v>259.10000000000002</v>
      </c>
      <c r="M175" s="24">
        <f t="shared" si="38"/>
        <v>168381.88999999998</v>
      </c>
      <c r="N175" s="24">
        <f t="shared" si="39"/>
        <v>49264.350000000006</v>
      </c>
      <c r="O175" s="24">
        <f t="shared" si="47"/>
        <v>34954.699999999997</v>
      </c>
      <c r="P175" s="24">
        <f t="shared" si="48"/>
        <v>113000</v>
      </c>
      <c r="Q175" s="7">
        <f t="shared" si="40"/>
        <v>0.92607292035398214</v>
      </c>
      <c r="R175" s="7">
        <f t="shared" si="41"/>
        <v>0.49010522123893785</v>
      </c>
      <c r="S175" s="5">
        <f t="shared" si="42"/>
        <v>4.7933601655204168E-2</v>
      </c>
      <c r="T175" s="5">
        <f t="shared" si="43"/>
        <v>2.8898746958601982E-2</v>
      </c>
      <c r="U175" s="5">
        <f t="shared" si="44"/>
        <v>1.9034854696602186E-2</v>
      </c>
    </row>
    <row r="176" spans="1:21" x14ac:dyDescent="0.25">
      <c r="A176">
        <v>15</v>
      </c>
      <c r="B176">
        <v>169</v>
      </c>
      <c r="C176" s="10">
        <f t="shared" si="45"/>
        <v>217646.24</v>
      </c>
      <c r="D176" s="10">
        <f>'(Optional) Additional IN-OUT'!H183</f>
        <v>1000</v>
      </c>
      <c r="E176" s="10">
        <f>ROUND(((C176+D176)*(1+Nocharge_monthly_return)),2)</f>
        <v>219543.63</v>
      </c>
      <c r="F176" s="10">
        <f t="shared" si="46"/>
        <v>168381.88999999998</v>
      </c>
      <c r="G176" s="10">
        <f t="shared" si="36"/>
        <v>1000</v>
      </c>
      <c r="H176" s="10">
        <f>ROUND(((F176+G176)*(1+Withcharge_monthly_return)),2)</f>
        <v>170077.09</v>
      </c>
      <c r="I176" s="10">
        <f t="shared" si="34"/>
        <v>261.3</v>
      </c>
      <c r="J176" t="b">
        <f t="shared" si="49"/>
        <v>1</v>
      </c>
      <c r="K176" s="10">
        <f t="shared" si="35"/>
        <v>0</v>
      </c>
      <c r="L176" s="24">
        <f t="shared" si="37"/>
        <v>261.3</v>
      </c>
      <c r="M176" s="24">
        <f t="shared" si="38"/>
        <v>169815.79</v>
      </c>
      <c r="N176" s="24">
        <f t="shared" si="39"/>
        <v>49727.839999999997</v>
      </c>
      <c r="O176" s="24">
        <f t="shared" si="47"/>
        <v>35216</v>
      </c>
      <c r="P176" s="24">
        <f t="shared" si="48"/>
        <v>114000</v>
      </c>
      <c r="Q176" s="7">
        <f t="shared" si="40"/>
        <v>0.92582131578947369</v>
      </c>
      <c r="R176" s="7">
        <f t="shared" si="41"/>
        <v>0.48961219298245617</v>
      </c>
      <c r="S176" s="5">
        <f t="shared" si="42"/>
        <v>4.7633601376024515E-2</v>
      </c>
      <c r="T176" s="5">
        <f t="shared" si="43"/>
        <v>2.8701143548613882E-2</v>
      </c>
      <c r="U176" s="5">
        <f t="shared" si="44"/>
        <v>1.8932457827410633E-2</v>
      </c>
    </row>
    <row r="177" spans="1:21" x14ac:dyDescent="0.25">
      <c r="A177">
        <v>15</v>
      </c>
      <c r="B177">
        <v>170</v>
      </c>
      <c r="C177" s="10">
        <f t="shared" si="45"/>
        <v>219543.63</v>
      </c>
      <c r="D177" s="10">
        <f>'(Optional) Additional IN-OUT'!H184</f>
        <v>0</v>
      </c>
      <c r="E177" s="10">
        <f>ROUND(((C177+D177)*(1+Nocharge_monthly_return)),2)</f>
        <v>220444.71</v>
      </c>
      <c r="F177" s="10">
        <f t="shared" si="46"/>
        <v>169815.79</v>
      </c>
      <c r="G177" s="10">
        <f t="shared" si="36"/>
        <v>0</v>
      </c>
      <c r="H177" s="10">
        <f>ROUND(((F177+G177)*(1+Withcharge_monthly_return)),2)</f>
        <v>170512.77</v>
      </c>
      <c r="I177" s="10">
        <f t="shared" si="34"/>
        <v>261.97000000000003</v>
      </c>
      <c r="J177" t="b">
        <f t="shared" si="49"/>
        <v>0</v>
      </c>
      <c r="K177" s="10">
        <f t="shared" si="35"/>
        <v>0</v>
      </c>
      <c r="L177" s="24">
        <f t="shared" si="37"/>
        <v>261.97000000000003</v>
      </c>
      <c r="M177" s="24">
        <f t="shared" si="38"/>
        <v>170250.8</v>
      </c>
      <c r="N177" s="24">
        <f t="shared" si="39"/>
        <v>50193.91</v>
      </c>
      <c r="O177" s="24">
        <f t="shared" si="47"/>
        <v>35477.97</v>
      </c>
      <c r="P177" s="24">
        <f t="shared" si="48"/>
        <v>114000</v>
      </c>
      <c r="Q177" s="7">
        <f t="shared" si="40"/>
        <v>0.93372552631578931</v>
      </c>
      <c r="R177" s="7">
        <f t="shared" si="41"/>
        <v>0.49342807017543855</v>
      </c>
      <c r="S177" s="5">
        <f t="shared" si="42"/>
        <v>4.7649730630726139E-2</v>
      </c>
      <c r="T177" s="5">
        <f t="shared" si="43"/>
        <v>2.8715688344257563E-2</v>
      </c>
      <c r="U177" s="5">
        <f t="shared" si="44"/>
        <v>1.8934042286468576E-2</v>
      </c>
    </row>
    <row r="178" spans="1:21" x14ac:dyDescent="0.25">
      <c r="A178">
        <v>15</v>
      </c>
      <c r="B178">
        <v>171</v>
      </c>
      <c r="C178" s="10">
        <f t="shared" si="45"/>
        <v>220444.71</v>
      </c>
      <c r="D178" s="10">
        <f>'(Optional) Additional IN-OUT'!H185</f>
        <v>0</v>
      </c>
      <c r="E178" s="10">
        <f>ROUND(((C178+D178)*(1+Nocharge_monthly_return)),2)</f>
        <v>221349.49</v>
      </c>
      <c r="F178" s="10">
        <f t="shared" si="46"/>
        <v>170250.8</v>
      </c>
      <c r="G178" s="10">
        <f t="shared" si="36"/>
        <v>0</v>
      </c>
      <c r="H178" s="10">
        <f>ROUND(((F178+G178)*(1+Withcharge_monthly_return)),2)</f>
        <v>170949.56</v>
      </c>
      <c r="I178" s="10">
        <f t="shared" si="34"/>
        <v>262.64</v>
      </c>
      <c r="J178" t="b">
        <f t="shared" si="49"/>
        <v>0</v>
      </c>
      <c r="K178" s="10">
        <f t="shared" si="35"/>
        <v>0</v>
      </c>
      <c r="L178" s="24">
        <f t="shared" si="37"/>
        <v>262.64</v>
      </c>
      <c r="M178" s="24">
        <f t="shared" si="38"/>
        <v>170686.91999999998</v>
      </c>
      <c r="N178" s="24">
        <f t="shared" si="39"/>
        <v>50662.570000000007</v>
      </c>
      <c r="O178" s="24">
        <f t="shared" si="47"/>
        <v>35740.61</v>
      </c>
      <c r="P178" s="24">
        <f t="shared" si="48"/>
        <v>114000</v>
      </c>
      <c r="Q178" s="7">
        <f t="shared" si="40"/>
        <v>0.94166219298245601</v>
      </c>
      <c r="R178" s="7">
        <f t="shared" si="41"/>
        <v>0.49725368421052618</v>
      </c>
      <c r="S178" s="5">
        <f t="shared" si="42"/>
        <v>4.7665672037278103E-2</v>
      </c>
      <c r="T178" s="5">
        <f t="shared" si="43"/>
        <v>2.8730061388874965E-2</v>
      </c>
      <c r="U178" s="5">
        <f t="shared" si="44"/>
        <v>1.8935610648403139E-2</v>
      </c>
    </row>
    <row r="179" spans="1:21" x14ac:dyDescent="0.25">
      <c r="A179">
        <v>15</v>
      </c>
      <c r="B179">
        <v>172</v>
      </c>
      <c r="C179" s="10">
        <f t="shared" si="45"/>
        <v>221349.49</v>
      </c>
      <c r="D179" s="10">
        <f>'(Optional) Additional IN-OUT'!H186</f>
        <v>0</v>
      </c>
      <c r="E179" s="10">
        <f>ROUND(((C179+D179)*(1+Nocharge_monthly_return)),2)</f>
        <v>222257.98</v>
      </c>
      <c r="F179" s="10">
        <f t="shared" si="46"/>
        <v>170686.91999999998</v>
      </c>
      <c r="G179" s="10">
        <f t="shared" si="36"/>
        <v>0</v>
      </c>
      <c r="H179" s="10">
        <f>ROUND(((F179+G179)*(1+Withcharge_monthly_return)),2)</f>
        <v>171387.47</v>
      </c>
      <c r="I179" s="10">
        <f t="shared" si="34"/>
        <v>263.32</v>
      </c>
      <c r="J179" t="b">
        <f t="shared" si="49"/>
        <v>0</v>
      </c>
      <c r="K179" s="10">
        <f t="shared" si="35"/>
        <v>0</v>
      </c>
      <c r="L179" s="24">
        <f t="shared" si="37"/>
        <v>263.32</v>
      </c>
      <c r="M179" s="24">
        <f t="shared" si="38"/>
        <v>171124.15</v>
      </c>
      <c r="N179" s="24">
        <f t="shared" si="39"/>
        <v>51133.830000000016</v>
      </c>
      <c r="O179" s="24">
        <f t="shared" si="47"/>
        <v>36003.93</v>
      </c>
      <c r="P179" s="24">
        <f t="shared" si="48"/>
        <v>114000</v>
      </c>
      <c r="Q179" s="7">
        <f t="shared" si="40"/>
        <v>0.94963140350877207</v>
      </c>
      <c r="R179" s="7">
        <f t="shared" si="41"/>
        <v>0.50108903508771929</v>
      </c>
      <c r="S179" s="5">
        <f t="shared" si="42"/>
        <v>4.7681427157864394E-2</v>
      </c>
      <c r="T179" s="5">
        <f t="shared" si="43"/>
        <v>2.8744264491292401E-2</v>
      </c>
      <c r="U179" s="5">
        <f t="shared" si="44"/>
        <v>1.8937162666571992E-2</v>
      </c>
    </row>
    <row r="180" spans="1:21" x14ac:dyDescent="0.25">
      <c r="A180">
        <v>15</v>
      </c>
      <c r="B180">
        <v>173</v>
      </c>
      <c r="C180" s="10">
        <f t="shared" si="45"/>
        <v>222257.98</v>
      </c>
      <c r="D180" s="10">
        <f>'(Optional) Additional IN-OUT'!H187</f>
        <v>0</v>
      </c>
      <c r="E180" s="10">
        <f>ROUND(((C180+D180)*(1+Nocharge_monthly_return)),2)</f>
        <v>223170.2</v>
      </c>
      <c r="F180" s="10">
        <f t="shared" si="46"/>
        <v>171124.15</v>
      </c>
      <c r="G180" s="10">
        <f t="shared" si="36"/>
        <v>0</v>
      </c>
      <c r="H180" s="10">
        <f>ROUND(((F180+G180)*(1+Withcharge_monthly_return)),2)</f>
        <v>171826.5</v>
      </c>
      <c r="I180" s="10">
        <f t="shared" si="34"/>
        <v>263.99</v>
      </c>
      <c r="J180" t="b">
        <f t="shared" si="49"/>
        <v>0</v>
      </c>
      <c r="K180" s="10">
        <f t="shared" si="35"/>
        <v>0</v>
      </c>
      <c r="L180" s="24">
        <f t="shared" si="37"/>
        <v>263.99</v>
      </c>
      <c r="M180" s="24">
        <f t="shared" si="38"/>
        <v>171562.51</v>
      </c>
      <c r="N180" s="24">
        <f t="shared" si="39"/>
        <v>51607.69</v>
      </c>
      <c r="O180" s="24">
        <f t="shared" si="47"/>
        <v>36267.919999999998</v>
      </c>
      <c r="P180" s="24">
        <f t="shared" si="48"/>
        <v>114000</v>
      </c>
      <c r="Q180" s="7">
        <f t="shared" si="40"/>
        <v>0.95763333333333334</v>
      </c>
      <c r="R180" s="7">
        <f t="shared" si="41"/>
        <v>0.5049342982456142</v>
      </c>
      <c r="S180" s="5">
        <f t="shared" si="42"/>
        <v>4.7697000782377305E-2</v>
      </c>
      <c r="T180" s="5">
        <f t="shared" si="43"/>
        <v>2.8758307746296584E-2</v>
      </c>
      <c r="U180" s="5">
        <f t="shared" si="44"/>
        <v>1.8938693036080721E-2</v>
      </c>
    </row>
    <row r="181" spans="1:21" x14ac:dyDescent="0.25">
      <c r="A181">
        <v>15</v>
      </c>
      <c r="B181">
        <v>174</v>
      </c>
      <c r="C181" s="10">
        <f t="shared" si="45"/>
        <v>223170.2</v>
      </c>
      <c r="D181" s="10">
        <f>'(Optional) Additional IN-OUT'!H188</f>
        <v>0</v>
      </c>
      <c r="E181" s="10">
        <f>ROUND(((C181+D181)*(1+Nocharge_monthly_return)),2)</f>
        <v>224086.16</v>
      </c>
      <c r="F181" s="10">
        <f t="shared" si="46"/>
        <v>171562.51</v>
      </c>
      <c r="G181" s="10">
        <f t="shared" si="36"/>
        <v>0</v>
      </c>
      <c r="H181" s="10">
        <f>ROUND(((F181+G181)*(1+Withcharge_monthly_return)),2)</f>
        <v>172266.66</v>
      </c>
      <c r="I181" s="10">
        <f t="shared" si="34"/>
        <v>264.67</v>
      </c>
      <c r="J181" t="b">
        <f t="shared" si="49"/>
        <v>0</v>
      </c>
      <c r="K181" s="10">
        <f t="shared" si="35"/>
        <v>0</v>
      </c>
      <c r="L181" s="24">
        <f t="shared" si="37"/>
        <v>264.67</v>
      </c>
      <c r="M181" s="24">
        <f t="shared" si="38"/>
        <v>172001.99</v>
      </c>
      <c r="N181" s="24">
        <f t="shared" si="39"/>
        <v>52084.170000000013</v>
      </c>
      <c r="O181" s="24">
        <f t="shared" si="47"/>
        <v>36532.589999999997</v>
      </c>
      <c r="P181" s="24">
        <f t="shared" si="48"/>
        <v>114000</v>
      </c>
      <c r="Q181" s="7">
        <f t="shared" si="40"/>
        <v>0.96566807017543854</v>
      </c>
      <c r="R181" s="7">
        <f t="shared" si="41"/>
        <v>0.50878938596491219</v>
      </c>
      <c r="S181" s="5">
        <f t="shared" si="42"/>
        <v>4.7712394320832095E-2</v>
      </c>
      <c r="T181" s="5">
        <f t="shared" si="43"/>
        <v>2.8772188566674121E-2</v>
      </c>
      <c r="U181" s="5">
        <f t="shared" si="44"/>
        <v>1.8940205754157974E-2</v>
      </c>
    </row>
    <row r="182" spans="1:21" x14ac:dyDescent="0.25">
      <c r="A182">
        <v>15</v>
      </c>
      <c r="B182">
        <v>175</v>
      </c>
      <c r="C182" s="10">
        <f t="shared" si="45"/>
        <v>224086.16</v>
      </c>
      <c r="D182" s="10">
        <f>'(Optional) Additional IN-OUT'!H189</f>
        <v>0</v>
      </c>
      <c r="E182" s="10">
        <f>ROUND(((C182+D182)*(1+Nocharge_monthly_return)),2)</f>
        <v>225005.88</v>
      </c>
      <c r="F182" s="10">
        <f t="shared" si="46"/>
        <v>172001.99</v>
      </c>
      <c r="G182" s="10">
        <f t="shared" si="36"/>
        <v>0</v>
      </c>
      <c r="H182" s="10">
        <f>ROUND(((F182+G182)*(1+Withcharge_monthly_return)),2)</f>
        <v>172707.94</v>
      </c>
      <c r="I182" s="10">
        <f t="shared" si="34"/>
        <v>265.33999999999997</v>
      </c>
      <c r="J182" t="b">
        <f t="shared" si="49"/>
        <v>0</v>
      </c>
      <c r="K182" s="10">
        <f t="shared" si="35"/>
        <v>0</v>
      </c>
      <c r="L182" s="24">
        <f t="shared" si="37"/>
        <v>265.33999999999997</v>
      </c>
      <c r="M182" s="24">
        <f t="shared" si="38"/>
        <v>172442.6</v>
      </c>
      <c r="N182" s="24">
        <f t="shared" si="39"/>
        <v>52563.28</v>
      </c>
      <c r="O182" s="24">
        <f t="shared" si="47"/>
        <v>36797.929999999993</v>
      </c>
      <c r="P182" s="24">
        <f t="shared" si="48"/>
        <v>114000</v>
      </c>
      <c r="Q182" s="7">
        <f t="shared" si="40"/>
        <v>0.97373578947368422</v>
      </c>
      <c r="R182" s="7">
        <f t="shared" si="41"/>
        <v>0.51265438596491242</v>
      </c>
      <c r="S182" s="5">
        <f t="shared" si="42"/>
        <v>4.7727612351785208E-2</v>
      </c>
      <c r="T182" s="5">
        <f t="shared" si="43"/>
        <v>2.8785912657124747E-2</v>
      </c>
      <c r="U182" s="5">
        <f t="shared" si="44"/>
        <v>1.894169969466046E-2</v>
      </c>
    </row>
    <row r="183" spans="1:21" x14ac:dyDescent="0.25">
      <c r="A183">
        <v>15</v>
      </c>
      <c r="B183">
        <v>176</v>
      </c>
      <c r="C183" s="10">
        <f t="shared" si="45"/>
        <v>225005.88</v>
      </c>
      <c r="D183" s="10">
        <f>'(Optional) Additional IN-OUT'!H190</f>
        <v>0</v>
      </c>
      <c r="E183" s="10">
        <f>ROUND(((C183+D183)*(1+Nocharge_monthly_return)),2)</f>
        <v>225929.38</v>
      </c>
      <c r="F183" s="10">
        <f t="shared" si="46"/>
        <v>172442.6</v>
      </c>
      <c r="G183" s="10">
        <f t="shared" si="36"/>
        <v>0</v>
      </c>
      <c r="H183" s="10">
        <f>ROUND(((F183+G183)*(1+Withcharge_monthly_return)),2)</f>
        <v>173150.36</v>
      </c>
      <c r="I183" s="10">
        <f t="shared" si="34"/>
        <v>266.02</v>
      </c>
      <c r="J183" t="b">
        <f t="shared" si="49"/>
        <v>0</v>
      </c>
      <c r="K183" s="10">
        <f t="shared" si="35"/>
        <v>0</v>
      </c>
      <c r="L183" s="24">
        <f t="shared" si="37"/>
        <v>266.02</v>
      </c>
      <c r="M183" s="24">
        <f t="shared" si="38"/>
        <v>172884.34</v>
      </c>
      <c r="N183" s="24">
        <f t="shared" si="39"/>
        <v>53045.040000000008</v>
      </c>
      <c r="O183" s="24">
        <f t="shared" si="47"/>
        <v>37063.94999999999</v>
      </c>
      <c r="P183" s="24">
        <f t="shared" si="48"/>
        <v>114000</v>
      </c>
      <c r="Q183" s="7">
        <f t="shared" si="40"/>
        <v>0.98183666666666669</v>
      </c>
      <c r="R183" s="7">
        <f t="shared" si="41"/>
        <v>0.516529298245614</v>
      </c>
      <c r="S183" s="5">
        <f t="shared" si="42"/>
        <v>4.7742659305786743E-2</v>
      </c>
      <c r="T183" s="5">
        <f t="shared" si="43"/>
        <v>2.8799481502910302E-2</v>
      </c>
      <c r="U183" s="5">
        <f t="shared" si="44"/>
        <v>1.8943177802876441E-2</v>
      </c>
    </row>
    <row r="184" spans="1:21" x14ac:dyDescent="0.25">
      <c r="A184">
        <v>15</v>
      </c>
      <c r="B184">
        <v>177</v>
      </c>
      <c r="C184" s="10">
        <f t="shared" si="45"/>
        <v>225929.38</v>
      </c>
      <c r="D184" s="10">
        <f>'(Optional) Additional IN-OUT'!H191</f>
        <v>0</v>
      </c>
      <c r="E184" s="10">
        <f>ROUND(((C184+D184)*(1+Nocharge_monthly_return)),2)</f>
        <v>226856.67</v>
      </c>
      <c r="F184" s="10">
        <f t="shared" si="46"/>
        <v>172884.34</v>
      </c>
      <c r="G184" s="10">
        <f t="shared" si="36"/>
        <v>0</v>
      </c>
      <c r="H184" s="10">
        <f>ROUND(((F184+G184)*(1+Withcharge_monthly_return)),2)</f>
        <v>173593.91</v>
      </c>
      <c r="I184" s="10">
        <f t="shared" si="34"/>
        <v>266.70999999999998</v>
      </c>
      <c r="J184" t="b">
        <f t="shared" si="49"/>
        <v>0</v>
      </c>
      <c r="K184" s="10">
        <f t="shared" si="35"/>
        <v>0</v>
      </c>
      <c r="L184" s="24">
        <f t="shared" si="37"/>
        <v>266.70999999999998</v>
      </c>
      <c r="M184" s="24">
        <f t="shared" si="38"/>
        <v>173327.2</v>
      </c>
      <c r="N184" s="24">
        <f t="shared" si="39"/>
        <v>53529.47</v>
      </c>
      <c r="O184" s="24">
        <f t="shared" si="47"/>
        <v>37330.659999999989</v>
      </c>
      <c r="P184" s="24">
        <f t="shared" si="48"/>
        <v>114000</v>
      </c>
      <c r="Q184" s="7">
        <f t="shared" si="40"/>
        <v>0.98997078947368422</v>
      </c>
      <c r="R184" s="7">
        <f t="shared" si="41"/>
        <v>0.52041403508771933</v>
      </c>
      <c r="S184" s="5">
        <f t="shared" si="42"/>
        <v>4.7757536338876014E-2</v>
      </c>
      <c r="T184" s="5">
        <f t="shared" si="43"/>
        <v>2.8812892540536997E-2</v>
      </c>
      <c r="U184" s="5">
        <f t="shared" si="44"/>
        <v>1.8944643798339017E-2</v>
      </c>
    </row>
    <row r="185" spans="1:21" x14ac:dyDescent="0.25">
      <c r="A185">
        <v>15</v>
      </c>
      <c r="B185">
        <v>178</v>
      </c>
      <c r="C185" s="10">
        <f t="shared" si="45"/>
        <v>226856.67</v>
      </c>
      <c r="D185" s="10">
        <f>'(Optional) Additional IN-OUT'!H192</f>
        <v>0</v>
      </c>
      <c r="E185" s="10">
        <f>ROUND(((C185+D185)*(1+Nocharge_monthly_return)),2)</f>
        <v>227787.76</v>
      </c>
      <c r="F185" s="10">
        <f t="shared" si="46"/>
        <v>173327.2</v>
      </c>
      <c r="G185" s="10">
        <f t="shared" si="36"/>
        <v>0</v>
      </c>
      <c r="H185" s="10">
        <f>ROUND(((F185+G185)*(1+Withcharge_monthly_return)),2)</f>
        <v>174038.59</v>
      </c>
      <c r="I185" s="10">
        <f t="shared" si="34"/>
        <v>267.39</v>
      </c>
      <c r="J185" t="b">
        <f t="shared" si="49"/>
        <v>0</v>
      </c>
      <c r="K185" s="10">
        <f t="shared" si="35"/>
        <v>0</v>
      </c>
      <c r="L185" s="24">
        <f t="shared" si="37"/>
        <v>267.39</v>
      </c>
      <c r="M185" s="24">
        <f t="shared" si="38"/>
        <v>173771.19999999998</v>
      </c>
      <c r="N185" s="24">
        <f t="shared" si="39"/>
        <v>54016.560000000027</v>
      </c>
      <c r="O185" s="24">
        <f t="shared" si="47"/>
        <v>37598.049999999988</v>
      </c>
      <c r="P185" s="24">
        <f t="shared" si="48"/>
        <v>114000</v>
      </c>
      <c r="Q185" s="7">
        <f t="shared" si="40"/>
        <v>0.99813824561403508</v>
      </c>
      <c r="R185" s="7">
        <f t="shared" si="41"/>
        <v>0.5243087719298245</v>
      </c>
      <c r="S185" s="5">
        <f t="shared" si="42"/>
        <v>4.7772244589505478E-2</v>
      </c>
      <c r="T185" s="5">
        <f t="shared" si="43"/>
        <v>2.8826155287911166E-2</v>
      </c>
      <c r="U185" s="5">
        <f t="shared" si="44"/>
        <v>1.8946089301594311E-2</v>
      </c>
    </row>
    <row r="186" spans="1:21" x14ac:dyDescent="0.25">
      <c r="A186">
        <v>15</v>
      </c>
      <c r="B186">
        <v>179</v>
      </c>
      <c r="C186" s="10">
        <f t="shared" si="45"/>
        <v>227787.76</v>
      </c>
      <c r="D186" s="10">
        <f>'(Optional) Additional IN-OUT'!H193</f>
        <v>0</v>
      </c>
      <c r="E186" s="10">
        <f>ROUND(((C186+D186)*(1+Nocharge_monthly_return)),2)</f>
        <v>228722.67</v>
      </c>
      <c r="F186" s="10">
        <f t="shared" si="46"/>
        <v>173771.19999999998</v>
      </c>
      <c r="G186" s="10">
        <f t="shared" si="36"/>
        <v>0</v>
      </c>
      <c r="H186" s="10">
        <f>ROUND(((F186+G186)*(1+Withcharge_monthly_return)),2)</f>
        <v>174484.41</v>
      </c>
      <c r="I186" s="10">
        <f t="shared" si="34"/>
        <v>268.07</v>
      </c>
      <c r="J186" t="b">
        <f t="shared" si="49"/>
        <v>0</v>
      </c>
      <c r="K186" s="10">
        <f t="shared" si="35"/>
        <v>0</v>
      </c>
      <c r="L186" s="24">
        <f t="shared" si="37"/>
        <v>268.07</v>
      </c>
      <c r="M186" s="24">
        <f t="shared" si="38"/>
        <v>174216.34</v>
      </c>
      <c r="N186" s="24">
        <f t="shared" si="39"/>
        <v>54506.330000000016</v>
      </c>
      <c r="O186" s="24">
        <f t="shared" si="47"/>
        <v>37866.119999999988</v>
      </c>
      <c r="P186" s="24">
        <f t="shared" si="48"/>
        <v>114000</v>
      </c>
      <c r="Q186" s="7">
        <f t="shared" si="40"/>
        <v>1.006339210526316</v>
      </c>
      <c r="R186" s="7">
        <f t="shared" si="41"/>
        <v>0.52821350877192974</v>
      </c>
      <c r="S186" s="5">
        <f t="shared" si="42"/>
        <v>4.7786788250154713E-2</v>
      </c>
      <c r="T186" s="5">
        <f t="shared" si="43"/>
        <v>2.8839271060147401E-2</v>
      </c>
      <c r="U186" s="5">
        <f t="shared" si="44"/>
        <v>1.8947517190007312E-2</v>
      </c>
    </row>
    <row r="187" spans="1:21" x14ac:dyDescent="0.25">
      <c r="A187">
        <v>15</v>
      </c>
      <c r="B187">
        <v>180</v>
      </c>
      <c r="C187" s="10">
        <f t="shared" si="45"/>
        <v>228722.67</v>
      </c>
      <c r="D187" s="10">
        <f>'(Optional) Additional IN-OUT'!H194</f>
        <v>0</v>
      </c>
      <c r="E187" s="10">
        <f>ROUND(((C187+D187)*(1+Nocharge_monthly_return)),2)</f>
        <v>229661.42</v>
      </c>
      <c r="F187" s="10">
        <f t="shared" si="46"/>
        <v>174216.34</v>
      </c>
      <c r="G187" s="10">
        <f t="shared" si="36"/>
        <v>0</v>
      </c>
      <c r="H187" s="10">
        <f>ROUND(((F187+G187)*(1+Withcharge_monthly_return)),2)</f>
        <v>174931.38</v>
      </c>
      <c r="I187" s="10">
        <f t="shared" si="34"/>
        <v>268.76</v>
      </c>
      <c r="J187" t="b">
        <f t="shared" si="49"/>
        <v>0</v>
      </c>
      <c r="K187" s="10">
        <f t="shared" si="35"/>
        <v>0</v>
      </c>
      <c r="L187" s="24">
        <f t="shared" si="37"/>
        <v>268.76</v>
      </c>
      <c r="M187" s="24">
        <f t="shared" si="38"/>
        <v>174662.62</v>
      </c>
      <c r="N187" s="24">
        <f t="shared" si="39"/>
        <v>54998.800000000017</v>
      </c>
      <c r="O187" s="24">
        <f t="shared" si="47"/>
        <v>38134.87999999999</v>
      </c>
      <c r="P187" s="24">
        <f t="shared" si="48"/>
        <v>114000</v>
      </c>
      <c r="Q187" s="7">
        <f t="shared" si="40"/>
        <v>1.0145738596491229</v>
      </c>
      <c r="R187" s="7">
        <f t="shared" si="41"/>
        <v>0.53212824561403504</v>
      </c>
      <c r="S187" s="5">
        <f t="shared" si="42"/>
        <v>4.7801171378739002E-2</v>
      </c>
      <c r="T187" s="5">
        <f t="shared" si="43"/>
        <v>2.8852241151994033E-2</v>
      </c>
      <c r="U187" s="5">
        <f t="shared" si="44"/>
        <v>1.8948930226744969E-2</v>
      </c>
    </row>
    <row r="188" spans="1:21" x14ac:dyDescent="0.25">
      <c r="A188">
        <v>16</v>
      </c>
      <c r="B188">
        <v>181</v>
      </c>
      <c r="C188" s="10">
        <f t="shared" si="45"/>
        <v>229661.42</v>
      </c>
      <c r="D188" s="10">
        <f>'(Optional) Additional IN-OUT'!H195</f>
        <v>0</v>
      </c>
      <c r="E188" s="10">
        <f>ROUND(((C188+D188)*(1+Nocharge_monthly_return)),2)</f>
        <v>230604.02</v>
      </c>
      <c r="F188" s="10">
        <f t="shared" si="46"/>
        <v>174662.62</v>
      </c>
      <c r="G188" s="10">
        <f t="shared" si="36"/>
        <v>0</v>
      </c>
      <c r="H188" s="10">
        <f>ROUND(((F188+G188)*(1+Withcharge_monthly_return)),2)</f>
        <v>175379.49</v>
      </c>
      <c r="I188" s="10">
        <f t="shared" si="34"/>
        <v>269.45</v>
      </c>
      <c r="J188" t="b">
        <f t="shared" si="49"/>
        <v>1</v>
      </c>
      <c r="K188" s="10">
        <f t="shared" si="35"/>
        <v>0</v>
      </c>
      <c r="L188" s="24">
        <f t="shared" si="37"/>
        <v>269.45</v>
      </c>
      <c r="M188" s="24">
        <f t="shared" si="38"/>
        <v>175110.03999999998</v>
      </c>
      <c r="N188" s="24">
        <f t="shared" si="39"/>
        <v>55493.98000000001</v>
      </c>
      <c r="O188" s="24">
        <f t="shared" si="47"/>
        <v>38404.329999999987</v>
      </c>
      <c r="P188" s="24">
        <f t="shared" si="48"/>
        <v>114000</v>
      </c>
      <c r="Q188" s="7">
        <f t="shared" si="40"/>
        <v>1.0228422807017541</v>
      </c>
      <c r="R188" s="7">
        <f t="shared" si="41"/>
        <v>0.53605298245614019</v>
      </c>
      <c r="S188" s="5">
        <f t="shared" si="42"/>
        <v>4.7815394890407405E-2</v>
      </c>
      <c r="T188" s="5">
        <f t="shared" si="43"/>
        <v>2.8865066838351956E-2</v>
      </c>
      <c r="U188" s="5">
        <f t="shared" si="44"/>
        <v>1.8950328052055449E-2</v>
      </c>
    </row>
    <row r="189" spans="1:21" x14ac:dyDescent="0.25">
      <c r="A189">
        <v>16</v>
      </c>
      <c r="B189">
        <v>182</v>
      </c>
      <c r="C189" s="10">
        <f t="shared" si="45"/>
        <v>230604.02</v>
      </c>
      <c r="D189" s="10">
        <f>'(Optional) Additional IN-OUT'!H196</f>
        <v>0</v>
      </c>
      <c r="E189" s="10">
        <f>ROUND(((C189+D189)*(1+Nocharge_monthly_return)),2)</f>
        <v>231550.49</v>
      </c>
      <c r="F189" s="10">
        <f t="shared" si="46"/>
        <v>175110.03999999998</v>
      </c>
      <c r="G189" s="10">
        <f t="shared" si="36"/>
        <v>0</v>
      </c>
      <c r="H189" s="10">
        <f>ROUND(((F189+G189)*(1+Withcharge_monthly_return)),2)</f>
        <v>175828.75</v>
      </c>
      <c r="I189" s="10">
        <f t="shared" si="34"/>
        <v>270.14</v>
      </c>
      <c r="J189" t="b">
        <f t="shared" si="49"/>
        <v>0</v>
      </c>
      <c r="K189" s="10">
        <f t="shared" si="35"/>
        <v>0</v>
      </c>
      <c r="L189" s="24">
        <f t="shared" si="37"/>
        <v>270.14</v>
      </c>
      <c r="M189" s="24">
        <f t="shared" si="38"/>
        <v>175558.61</v>
      </c>
      <c r="N189" s="24">
        <f t="shared" si="39"/>
        <v>55991.880000000005</v>
      </c>
      <c r="O189" s="24">
        <f t="shared" si="47"/>
        <v>38674.469999999987</v>
      </c>
      <c r="P189" s="24">
        <f t="shared" si="48"/>
        <v>114000</v>
      </c>
      <c r="Q189" s="7">
        <f t="shared" si="40"/>
        <v>1.0311446491228069</v>
      </c>
      <c r="R189" s="7">
        <f t="shared" si="41"/>
        <v>0.53998780701754368</v>
      </c>
      <c r="S189" s="5">
        <f t="shared" si="42"/>
        <v>4.7829462672829288E-2</v>
      </c>
      <c r="T189" s="5">
        <f t="shared" si="43"/>
        <v>2.8877753238902557E-2</v>
      </c>
      <c r="U189" s="5">
        <f t="shared" si="44"/>
        <v>1.8951709433926732E-2</v>
      </c>
    </row>
    <row r="190" spans="1:21" x14ac:dyDescent="0.25">
      <c r="A190">
        <v>16</v>
      </c>
      <c r="B190">
        <v>183</v>
      </c>
      <c r="C190" s="10">
        <f t="shared" si="45"/>
        <v>231550.49</v>
      </c>
      <c r="D190" s="10">
        <f>'(Optional) Additional IN-OUT'!H197</f>
        <v>0</v>
      </c>
      <c r="E190" s="10">
        <f>ROUND(((C190+D190)*(1+Nocharge_monthly_return)),2)</f>
        <v>232500.85</v>
      </c>
      <c r="F190" s="10">
        <f t="shared" si="46"/>
        <v>175558.61</v>
      </c>
      <c r="G190" s="10">
        <f t="shared" si="36"/>
        <v>0</v>
      </c>
      <c r="H190" s="10">
        <f>ROUND(((F190+G190)*(1+Withcharge_monthly_return)),2)</f>
        <v>176279.16</v>
      </c>
      <c r="I190" s="10">
        <f t="shared" si="34"/>
        <v>270.83</v>
      </c>
      <c r="J190" t="b">
        <f t="shared" si="49"/>
        <v>0</v>
      </c>
      <c r="K190" s="10">
        <f t="shared" si="35"/>
        <v>0</v>
      </c>
      <c r="L190" s="24">
        <f t="shared" si="37"/>
        <v>270.83</v>
      </c>
      <c r="M190" s="24">
        <f t="shared" si="38"/>
        <v>176008.33000000002</v>
      </c>
      <c r="N190" s="24">
        <f t="shared" si="39"/>
        <v>56492.51999999999</v>
      </c>
      <c r="O190" s="24">
        <f t="shared" si="47"/>
        <v>38945.299999999988</v>
      </c>
      <c r="P190" s="24">
        <f t="shared" si="48"/>
        <v>114000</v>
      </c>
      <c r="Q190" s="7">
        <f t="shared" si="40"/>
        <v>1.0394811403508775</v>
      </c>
      <c r="R190" s="7">
        <f t="shared" si="41"/>
        <v>0.54393271929824571</v>
      </c>
      <c r="S190" s="5">
        <f t="shared" si="42"/>
        <v>4.7843378489255066E-2</v>
      </c>
      <c r="T190" s="5">
        <f t="shared" si="43"/>
        <v>2.889030149767486E-2</v>
      </c>
      <c r="U190" s="5">
        <f t="shared" si="44"/>
        <v>1.8953076991580206E-2</v>
      </c>
    </row>
    <row r="191" spans="1:21" x14ac:dyDescent="0.25">
      <c r="A191">
        <v>16</v>
      </c>
      <c r="B191">
        <v>184</v>
      </c>
      <c r="C191" s="10">
        <f t="shared" si="45"/>
        <v>232500.85</v>
      </c>
      <c r="D191" s="10">
        <f>'(Optional) Additional IN-OUT'!H198</f>
        <v>0</v>
      </c>
      <c r="E191" s="10">
        <f>ROUND(((C191+D191)*(1+Nocharge_monthly_return)),2)</f>
        <v>233455.11</v>
      </c>
      <c r="F191" s="10">
        <f t="shared" si="46"/>
        <v>176008.33000000002</v>
      </c>
      <c r="G191" s="10">
        <f t="shared" si="36"/>
        <v>0</v>
      </c>
      <c r="H191" s="10">
        <f>ROUND(((F191+G191)*(1+Withcharge_monthly_return)),2)</f>
        <v>176730.72</v>
      </c>
      <c r="I191" s="10">
        <f t="shared" si="34"/>
        <v>271.52999999999997</v>
      </c>
      <c r="J191" t="b">
        <f t="shared" si="49"/>
        <v>0</v>
      </c>
      <c r="K191" s="10">
        <f t="shared" si="35"/>
        <v>0</v>
      </c>
      <c r="L191" s="24">
        <f t="shared" si="37"/>
        <v>271.52999999999997</v>
      </c>
      <c r="M191" s="24">
        <f t="shared" si="38"/>
        <v>176459.19</v>
      </c>
      <c r="N191" s="24">
        <f t="shared" si="39"/>
        <v>56995.919999999984</v>
      </c>
      <c r="O191" s="24">
        <f t="shared" si="47"/>
        <v>39216.829999999987</v>
      </c>
      <c r="P191" s="24">
        <f t="shared" si="48"/>
        <v>114000</v>
      </c>
      <c r="Q191" s="7">
        <f t="shared" si="40"/>
        <v>1.0478518421052629</v>
      </c>
      <c r="R191" s="7">
        <f t="shared" si="41"/>
        <v>0.54788763157894738</v>
      </c>
      <c r="S191" s="5">
        <f t="shared" si="42"/>
        <v>4.7857143055142846E-2</v>
      </c>
      <c r="T191" s="5">
        <f t="shared" si="43"/>
        <v>2.8902708939752306E-2</v>
      </c>
      <c r="U191" s="5">
        <f t="shared" si="44"/>
        <v>1.895443411539054E-2</v>
      </c>
    </row>
    <row r="192" spans="1:21" x14ac:dyDescent="0.25">
      <c r="A192">
        <v>16</v>
      </c>
      <c r="B192">
        <v>185</v>
      </c>
      <c r="C192" s="10">
        <f t="shared" si="45"/>
        <v>233455.11</v>
      </c>
      <c r="D192" s="10">
        <f>'(Optional) Additional IN-OUT'!H199</f>
        <v>0</v>
      </c>
      <c r="E192" s="10">
        <f>ROUND(((C192+D192)*(1+Nocharge_monthly_return)),2)</f>
        <v>234413.28</v>
      </c>
      <c r="F192" s="10">
        <f t="shared" si="46"/>
        <v>176459.19</v>
      </c>
      <c r="G192" s="10">
        <f t="shared" si="36"/>
        <v>0</v>
      </c>
      <c r="H192" s="10">
        <f>ROUND(((F192+G192)*(1+Withcharge_monthly_return)),2)</f>
        <v>177183.44</v>
      </c>
      <c r="I192" s="10">
        <f t="shared" si="34"/>
        <v>272.22000000000003</v>
      </c>
      <c r="J192" t="b">
        <f t="shared" si="49"/>
        <v>0</v>
      </c>
      <c r="K192" s="10">
        <f t="shared" si="35"/>
        <v>0</v>
      </c>
      <c r="L192" s="24">
        <f t="shared" si="37"/>
        <v>272.22000000000003</v>
      </c>
      <c r="M192" s="24">
        <f t="shared" si="38"/>
        <v>176911.22</v>
      </c>
      <c r="N192" s="24">
        <f t="shared" si="39"/>
        <v>57502.06</v>
      </c>
      <c r="O192" s="24">
        <f t="shared" si="47"/>
        <v>39489.049999999988</v>
      </c>
      <c r="P192" s="24">
        <f t="shared" si="48"/>
        <v>114000</v>
      </c>
      <c r="Q192" s="7">
        <f t="shared" si="40"/>
        <v>1.0562568421052632</v>
      </c>
      <c r="R192" s="7">
        <f t="shared" si="41"/>
        <v>0.55185280701754391</v>
      </c>
      <c r="S192" s="5">
        <f t="shared" si="42"/>
        <v>4.7870757079931513E-2</v>
      </c>
      <c r="T192" s="5">
        <f t="shared" si="43"/>
        <v>2.8914988085229736E-2</v>
      </c>
      <c r="U192" s="5">
        <f t="shared" si="44"/>
        <v>1.8955768994701777E-2</v>
      </c>
    </row>
    <row r="193" spans="1:21" x14ac:dyDescent="0.25">
      <c r="A193">
        <v>16</v>
      </c>
      <c r="B193">
        <v>186</v>
      </c>
      <c r="C193" s="10">
        <f t="shared" si="45"/>
        <v>234413.28</v>
      </c>
      <c r="D193" s="10">
        <f>'(Optional) Additional IN-OUT'!H200</f>
        <v>0</v>
      </c>
      <c r="E193" s="10">
        <f>ROUND(((C193+D193)*(1+Nocharge_monthly_return)),2)</f>
        <v>235375.39</v>
      </c>
      <c r="F193" s="10">
        <f t="shared" si="46"/>
        <v>176911.22</v>
      </c>
      <c r="G193" s="10">
        <f t="shared" si="36"/>
        <v>0</v>
      </c>
      <c r="H193" s="10">
        <f>ROUND(((F193+G193)*(1+Withcharge_monthly_return)),2)</f>
        <v>177637.32</v>
      </c>
      <c r="I193" s="10">
        <f t="shared" si="34"/>
        <v>272.92</v>
      </c>
      <c r="J193" t="b">
        <f t="shared" si="49"/>
        <v>0</v>
      </c>
      <c r="K193" s="10">
        <f t="shared" si="35"/>
        <v>0</v>
      </c>
      <c r="L193" s="24">
        <f t="shared" si="37"/>
        <v>272.92</v>
      </c>
      <c r="M193" s="24">
        <f t="shared" si="38"/>
        <v>177364.4</v>
      </c>
      <c r="N193" s="24">
        <f t="shared" si="39"/>
        <v>58010.99000000002</v>
      </c>
      <c r="O193" s="24">
        <f t="shared" si="47"/>
        <v>39761.969999999987</v>
      </c>
      <c r="P193" s="24">
        <f t="shared" si="48"/>
        <v>114000</v>
      </c>
      <c r="Q193" s="7">
        <f t="shared" si="40"/>
        <v>1.0646964035087723</v>
      </c>
      <c r="R193" s="7">
        <f t="shared" si="41"/>
        <v>0.55582807017543856</v>
      </c>
      <c r="S193" s="5">
        <f t="shared" si="42"/>
        <v>4.7884227011700947E-2</v>
      </c>
      <c r="T193" s="5">
        <f t="shared" si="43"/>
        <v>2.8927132365187024E-2</v>
      </c>
      <c r="U193" s="5">
        <f t="shared" si="44"/>
        <v>1.8957094646513923E-2</v>
      </c>
    </row>
    <row r="194" spans="1:21" x14ac:dyDescent="0.25">
      <c r="A194">
        <v>16</v>
      </c>
      <c r="B194">
        <v>187</v>
      </c>
      <c r="C194" s="10">
        <f t="shared" si="45"/>
        <v>235375.39</v>
      </c>
      <c r="D194" s="10">
        <f>'(Optional) Additional IN-OUT'!H201</f>
        <v>0</v>
      </c>
      <c r="E194" s="10">
        <f>ROUND(((C194+D194)*(1+Nocharge_monthly_return)),2)</f>
        <v>236341.45</v>
      </c>
      <c r="F194" s="10">
        <f t="shared" si="46"/>
        <v>177364.4</v>
      </c>
      <c r="G194" s="10">
        <f t="shared" si="36"/>
        <v>0</v>
      </c>
      <c r="H194" s="10">
        <f>ROUND(((F194+G194)*(1+Withcharge_monthly_return)),2)</f>
        <v>178092.36</v>
      </c>
      <c r="I194" s="10">
        <f t="shared" si="34"/>
        <v>273.62</v>
      </c>
      <c r="J194" t="b">
        <f t="shared" si="49"/>
        <v>0</v>
      </c>
      <c r="K194" s="10">
        <f t="shared" si="35"/>
        <v>0</v>
      </c>
      <c r="L194" s="24">
        <f t="shared" si="37"/>
        <v>273.62</v>
      </c>
      <c r="M194" s="24">
        <f t="shared" si="38"/>
        <v>177818.74</v>
      </c>
      <c r="N194" s="24">
        <f t="shared" si="39"/>
        <v>58522.710000000021</v>
      </c>
      <c r="O194" s="24">
        <f t="shared" si="47"/>
        <v>40035.589999999989</v>
      </c>
      <c r="P194" s="24">
        <f t="shared" si="48"/>
        <v>114000</v>
      </c>
      <c r="Q194" s="7">
        <f t="shared" si="40"/>
        <v>1.0731706140350878</v>
      </c>
      <c r="R194" s="7">
        <f t="shared" si="41"/>
        <v>0.55981350877192981</v>
      </c>
      <c r="S194" s="5">
        <f t="shared" si="42"/>
        <v>4.7897553386387626E-2</v>
      </c>
      <c r="T194" s="5">
        <f t="shared" si="43"/>
        <v>2.8939146575308227E-2</v>
      </c>
      <c r="U194" s="5">
        <f t="shared" si="44"/>
        <v>1.8958406811079399E-2</v>
      </c>
    </row>
    <row r="195" spans="1:21" x14ac:dyDescent="0.25">
      <c r="A195">
        <v>16</v>
      </c>
      <c r="B195">
        <v>188</v>
      </c>
      <c r="C195" s="10">
        <f t="shared" si="45"/>
        <v>236341.45</v>
      </c>
      <c r="D195" s="10">
        <f>'(Optional) Additional IN-OUT'!H202</f>
        <v>0</v>
      </c>
      <c r="E195" s="10">
        <f>ROUND(((C195+D195)*(1+Nocharge_monthly_return)),2)</f>
        <v>237311.47</v>
      </c>
      <c r="F195" s="10">
        <f t="shared" si="46"/>
        <v>177818.74</v>
      </c>
      <c r="G195" s="10">
        <f t="shared" si="36"/>
        <v>0</v>
      </c>
      <c r="H195" s="10">
        <f>ROUND(((F195+G195)*(1+Withcharge_monthly_return)),2)</f>
        <v>178548.57</v>
      </c>
      <c r="I195" s="10">
        <f t="shared" si="34"/>
        <v>274.32</v>
      </c>
      <c r="J195" t="b">
        <f t="shared" si="49"/>
        <v>0</v>
      </c>
      <c r="K195" s="10">
        <f t="shared" si="35"/>
        <v>0</v>
      </c>
      <c r="L195" s="24">
        <f t="shared" si="37"/>
        <v>274.32</v>
      </c>
      <c r="M195" s="24">
        <f t="shared" si="38"/>
        <v>178274.25</v>
      </c>
      <c r="N195" s="24">
        <f t="shared" si="39"/>
        <v>59037.22</v>
      </c>
      <c r="O195" s="24">
        <f t="shared" si="47"/>
        <v>40309.909999999989</v>
      </c>
      <c r="P195" s="24">
        <f t="shared" si="48"/>
        <v>114000</v>
      </c>
      <c r="Q195" s="7">
        <f t="shared" si="40"/>
        <v>1.0816795614035088</v>
      </c>
      <c r="R195" s="7">
        <f t="shared" si="41"/>
        <v>0.56380921052631572</v>
      </c>
      <c r="S195" s="5">
        <f t="shared" si="42"/>
        <v>4.7910736738446348E-2</v>
      </c>
      <c r="T195" s="5">
        <f t="shared" si="43"/>
        <v>2.8951035379945655E-2</v>
      </c>
      <c r="U195" s="5">
        <f t="shared" si="44"/>
        <v>1.8959701358500693E-2</v>
      </c>
    </row>
    <row r="196" spans="1:21" x14ac:dyDescent="0.25">
      <c r="A196">
        <v>16</v>
      </c>
      <c r="B196">
        <v>189</v>
      </c>
      <c r="C196" s="10">
        <f t="shared" si="45"/>
        <v>237311.47</v>
      </c>
      <c r="D196" s="10">
        <f>'(Optional) Additional IN-OUT'!H203</f>
        <v>0</v>
      </c>
      <c r="E196" s="10">
        <f>ROUND(((C196+D196)*(1+Nocharge_monthly_return)),2)</f>
        <v>238285.47</v>
      </c>
      <c r="F196" s="10">
        <f t="shared" si="46"/>
        <v>178274.25</v>
      </c>
      <c r="G196" s="10">
        <f t="shared" si="36"/>
        <v>0</v>
      </c>
      <c r="H196" s="10">
        <f>ROUND(((F196+G196)*(1+Withcharge_monthly_return)),2)</f>
        <v>179005.94</v>
      </c>
      <c r="I196" s="10">
        <f t="shared" si="34"/>
        <v>275.02</v>
      </c>
      <c r="J196" t="b">
        <f t="shared" si="49"/>
        <v>0</v>
      </c>
      <c r="K196" s="10">
        <f t="shared" si="35"/>
        <v>0</v>
      </c>
      <c r="L196" s="24">
        <f t="shared" si="37"/>
        <v>275.02</v>
      </c>
      <c r="M196" s="24">
        <f t="shared" si="38"/>
        <v>178730.92</v>
      </c>
      <c r="N196" s="24">
        <f t="shared" si="39"/>
        <v>59554.549999999988</v>
      </c>
      <c r="O196" s="24">
        <f t="shared" si="47"/>
        <v>40584.929999999986</v>
      </c>
      <c r="P196" s="24">
        <f t="shared" si="48"/>
        <v>114000</v>
      </c>
      <c r="Q196" s="7">
        <f t="shared" si="40"/>
        <v>1.0902234210526314</v>
      </c>
      <c r="R196" s="7">
        <f t="shared" si="41"/>
        <v>0.56781508771929845</v>
      </c>
      <c r="S196" s="5">
        <f t="shared" si="42"/>
        <v>4.792378039313689E-2</v>
      </c>
      <c r="T196" s="5">
        <f t="shared" si="43"/>
        <v>2.896279600524946E-2</v>
      </c>
      <c r="U196" s="5">
        <f t="shared" si="44"/>
        <v>1.8960984387887431E-2</v>
      </c>
    </row>
    <row r="197" spans="1:21" x14ac:dyDescent="0.25">
      <c r="A197">
        <v>16</v>
      </c>
      <c r="B197">
        <v>190</v>
      </c>
      <c r="C197" s="10">
        <f t="shared" si="45"/>
        <v>238285.47</v>
      </c>
      <c r="D197" s="10">
        <f>'(Optional) Additional IN-OUT'!H204</f>
        <v>0</v>
      </c>
      <c r="E197" s="10">
        <f>ROUND(((C197+D197)*(1+Nocharge_monthly_return)),2)</f>
        <v>239263.47</v>
      </c>
      <c r="F197" s="10">
        <f t="shared" si="46"/>
        <v>178730.92</v>
      </c>
      <c r="G197" s="10">
        <f t="shared" si="36"/>
        <v>0</v>
      </c>
      <c r="H197" s="10">
        <f>ROUND(((F197+G197)*(1+Withcharge_monthly_return)),2)</f>
        <v>179464.49</v>
      </c>
      <c r="I197" s="10">
        <f t="shared" si="34"/>
        <v>275.73</v>
      </c>
      <c r="J197" t="b">
        <f t="shared" si="49"/>
        <v>0</v>
      </c>
      <c r="K197" s="10">
        <f t="shared" si="35"/>
        <v>0</v>
      </c>
      <c r="L197" s="24">
        <f t="shared" si="37"/>
        <v>275.73</v>
      </c>
      <c r="M197" s="24">
        <f t="shared" si="38"/>
        <v>179188.75999999998</v>
      </c>
      <c r="N197" s="24">
        <f t="shared" si="39"/>
        <v>60074.710000000021</v>
      </c>
      <c r="O197" s="24">
        <f t="shared" si="47"/>
        <v>40860.659999999989</v>
      </c>
      <c r="P197" s="24">
        <f t="shared" si="48"/>
        <v>114000</v>
      </c>
      <c r="Q197" s="7">
        <f t="shared" si="40"/>
        <v>1.0988023684210528</v>
      </c>
      <c r="R197" s="7">
        <f t="shared" si="41"/>
        <v>0.57183122807017517</v>
      </c>
      <c r="S197" s="5">
        <f t="shared" si="42"/>
        <v>4.7936687570282438E-2</v>
      </c>
      <c r="T197" s="5">
        <f t="shared" si="43"/>
        <v>2.8974433034718174E-2</v>
      </c>
      <c r="U197" s="5">
        <f t="shared" si="44"/>
        <v>1.8962254535564264E-2</v>
      </c>
    </row>
    <row r="198" spans="1:21" x14ac:dyDescent="0.25">
      <c r="A198">
        <v>16</v>
      </c>
      <c r="B198">
        <v>191</v>
      </c>
      <c r="C198" s="10">
        <f t="shared" si="45"/>
        <v>239263.47</v>
      </c>
      <c r="D198" s="10">
        <f>'(Optional) Additional IN-OUT'!H205</f>
        <v>0</v>
      </c>
      <c r="E198" s="10">
        <f>ROUND(((C198+D198)*(1+Nocharge_monthly_return)),2)</f>
        <v>240245.48</v>
      </c>
      <c r="F198" s="10">
        <f t="shared" si="46"/>
        <v>179188.75999999998</v>
      </c>
      <c r="G198" s="10">
        <f t="shared" si="36"/>
        <v>0</v>
      </c>
      <c r="H198" s="10">
        <f>ROUND(((F198+G198)*(1+Withcharge_monthly_return)),2)</f>
        <v>179924.21</v>
      </c>
      <c r="I198" s="10">
        <f t="shared" si="34"/>
        <v>276.43</v>
      </c>
      <c r="J198" t="b">
        <f t="shared" si="49"/>
        <v>0</v>
      </c>
      <c r="K198" s="10">
        <f t="shared" si="35"/>
        <v>0</v>
      </c>
      <c r="L198" s="24">
        <f t="shared" si="37"/>
        <v>276.43</v>
      </c>
      <c r="M198" s="24">
        <f t="shared" si="38"/>
        <v>179647.78</v>
      </c>
      <c r="N198" s="24">
        <f t="shared" si="39"/>
        <v>60597.700000000012</v>
      </c>
      <c r="O198" s="24">
        <f t="shared" si="47"/>
        <v>41137.089999999989</v>
      </c>
      <c r="P198" s="24">
        <f t="shared" si="48"/>
        <v>114000</v>
      </c>
      <c r="Q198" s="7">
        <f t="shared" si="40"/>
        <v>1.1074164912280704</v>
      </c>
      <c r="R198" s="7">
        <f t="shared" si="41"/>
        <v>0.5758577192982457</v>
      </c>
      <c r="S198" s="5">
        <f t="shared" si="42"/>
        <v>4.7949458646978034E-2</v>
      </c>
      <c r="T198" s="5">
        <f t="shared" si="43"/>
        <v>2.8985950927317435E-2</v>
      </c>
      <c r="U198" s="5">
        <f t="shared" si="44"/>
        <v>1.8963507719660599E-2</v>
      </c>
    </row>
    <row r="199" spans="1:21" x14ac:dyDescent="0.25">
      <c r="A199">
        <v>16</v>
      </c>
      <c r="B199">
        <v>192</v>
      </c>
      <c r="C199" s="10">
        <f t="shared" si="45"/>
        <v>240245.48</v>
      </c>
      <c r="D199" s="10">
        <f>'(Optional) Additional IN-OUT'!H206</f>
        <v>0</v>
      </c>
      <c r="E199" s="10">
        <f>ROUND(((C199+D199)*(1+Nocharge_monthly_return)),2)</f>
        <v>241231.52</v>
      </c>
      <c r="F199" s="10">
        <f t="shared" si="46"/>
        <v>179647.78</v>
      </c>
      <c r="G199" s="10">
        <f t="shared" si="36"/>
        <v>0</v>
      </c>
      <c r="H199" s="10">
        <f>ROUND(((F199+G199)*(1+Withcharge_monthly_return)),2)</f>
        <v>180385.11</v>
      </c>
      <c r="I199" s="10">
        <f t="shared" si="34"/>
        <v>277.14</v>
      </c>
      <c r="J199" t="b">
        <f t="shared" si="49"/>
        <v>0</v>
      </c>
      <c r="K199" s="10">
        <f t="shared" si="35"/>
        <v>0</v>
      </c>
      <c r="L199" s="24">
        <f t="shared" si="37"/>
        <v>277.14</v>
      </c>
      <c r="M199" s="24">
        <f t="shared" si="38"/>
        <v>180107.96999999997</v>
      </c>
      <c r="N199" s="24">
        <f t="shared" si="39"/>
        <v>61123.550000000017</v>
      </c>
      <c r="O199" s="24">
        <f t="shared" si="47"/>
        <v>41414.229999999989</v>
      </c>
      <c r="P199" s="24">
        <f t="shared" si="48"/>
        <v>114000</v>
      </c>
      <c r="Q199" s="7">
        <f t="shared" si="40"/>
        <v>1.1160659649122806</v>
      </c>
      <c r="R199" s="7">
        <f t="shared" si="41"/>
        <v>0.57989447368421021</v>
      </c>
      <c r="S199" s="5">
        <f t="shared" si="42"/>
        <v>4.7962096717908131E-2</v>
      </c>
      <c r="T199" s="5">
        <f t="shared" si="43"/>
        <v>2.8997346879378078E-2</v>
      </c>
      <c r="U199" s="5">
        <f t="shared" si="44"/>
        <v>1.8964749838530054E-2</v>
      </c>
    </row>
    <row r="200" spans="1:21" x14ac:dyDescent="0.25">
      <c r="A200">
        <v>17</v>
      </c>
      <c r="B200">
        <v>193</v>
      </c>
      <c r="C200" s="10">
        <f t="shared" si="45"/>
        <v>241231.52</v>
      </c>
      <c r="D200" s="10">
        <f>'(Optional) Additional IN-OUT'!H207</f>
        <v>0</v>
      </c>
      <c r="E200" s="10">
        <f>ROUND(((C200+D200)*(1+Nocharge_monthly_return)),2)</f>
        <v>242221.61</v>
      </c>
      <c r="F200" s="10">
        <f t="shared" si="46"/>
        <v>180107.96999999997</v>
      </c>
      <c r="G200" s="10">
        <f t="shared" si="36"/>
        <v>0</v>
      </c>
      <c r="H200" s="10">
        <f>ROUND(((F200+G200)*(1+Withcharge_monthly_return)),2)</f>
        <v>180847.19</v>
      </c>
      <c r="I200" s="10">
        <f t="shared" ref="I200:I263" si="50">ROUND(H200*Monthly_charges,2)</f>
        <v>277.85000000000002</v>
      </c>
      <c r="J200" t="b">
        <f t="shared" si="49"/>
        <v>1</v>
      </c>
      <c r="K200" s="10">
        <f t="shared" ref="K200:K263" si="51">IF(J200=TRUE,EQ_Ongoing_Monetary+Product_Ongoing_Monetary,0)</f>
        <v>0</v>
      </c>
      <c r="L200" s="24">
        <f t="shared" si="37"/>
        <v>277.85000000000002</v>
      </c>
      <c r="M200" s="24">
        <f t="shared" si="38"/>
        <v>180569.34</v>
      </c>
      <c r="N200" s="24">
        <f t="shared" si="39"/>
        <v>61652.26999999999</v>
      </c>
      <c r="O200" s="24">
        <f t="shared" si="47"/>
        <v>41692.079999999987</v>
      </c>
      <c r="P200" s="24">
        <f t="shared" si="48"/>
        <v>114000</v>
      </c>
      <c r="Q200" s="7">
        <f t="shared" si="40"/>
        <v>1.1247509649122804</v>
      </c>
      <c r="R200" s="7">
        <f t="shared" si="41"/>
        <v>0.58394157894736831</v>
      </c>
      <c r="S200" s="5">
        <f t="shared" si="42"/>
        <v>4.7974604779847461E-2</v>
      </c>
      <c r="T200" s="5">
        <f t="shared" si="43"/>
        <v>2.900862527621435E-2</v>
      </c>
      <c r="U200" s="5">
        <f t="shared" si="44"/>
        <v>1.8965979503633112E-2</v>
      </c>
    </row>
    <row r="201" spans="1:21" x14ac:dyDescent="0.25">
      <c r="A201">
        <v>17</v>
      </c>
      <c r="B201">
        <v>194</v>
      </c>
      <c r="C201" s="10">
        <f t="shared" si="45"/>
        <v>242221.61</v>
      </c>
      <c r="D201" s="10">
        <f>'(Optional) Additional IN-OUT'!H208</f>
        <v>0</v>
      </c>
      <c r="E201" s="10">
        <f>ROUND(((C201+D201)*(1+Nocharge_monthly_return)),2)</f>
        <v>243215.77</v>
      </c>
      <c r="F201" s="10">
        <f t="shared" si="46"/>
        <v>180569.34</v>
      </c>
      <c r="G201" s="10">
        <f t="shared" ref="G201:G264" si="52">D201</f>
        <v>0</v>
      </c>
      <c r="H201" s="10">
        <f>ROUND(((F201+G201)*(1+Withcharge_monthly_return)),2)</f>
        <v>181310.45</v>
      </c>
      <c r="I201" s="10">
        <f t="shared" si="50"/>
        <v>278.56</v>
      </c>
      <c r="J201" t="b">
        <f t="shared" si="49"/>
        <v>0</v>
      </c>
      <c r="K201" s="10">
        <f t="shared" si="51"/>
        <v>0</v>
      </c>
      <c r="L201" s="24">
        <f t="shared" ref="L201:L247" si="53">K201+I201</f>
        <v>278.56</v>
      </c>
      <c r="M201" s="24">
        <f t="shared" ref="M201:M247" si="54">H201-L201</f>
        <v>181031.89</v>
      </c>
      <c r="N201" s="24">
        <f t="shared" ref="N201:N247" si="55">E201-M201</f>
        <v>62183.879999999976</v>
      </c>
      <c r="O201" s="24">
        <f t="shared" si="47"/>
        <v>41970.639999999985</v>
      </c>
      <c r="P201" s="24">
        <f t="shared" si="48"/>
        <v>114000</v>
      </c>
      <c r="Q201" s="7">
        <f t="shared" ref="Q201:Q264" si="56">(E201/P201)-1</f>
        <v>1.1334716666666664</v>
      </c>
      <c r="R201" s="7">
        <f t="shared" ref="R201:R264" si="57">(M201/P201)-1</f>
        <v>0.58799903508771934</v>
      </c>
      <c r="S201" s="5">
        <f t="shared" ref="S201:S264" si="58">RATE(B201/12,,P201,-E201)</f>
        <v>4.7986985734636368E-2</v>
      </c>
      <c r="T201" s="5">
        <f t="shared" ref="T201:T264" si="59">RATE(B201/12,,P201,-M201)</f>
        <v>2.9019786868906845E-2</v>
      </c>
      <c r="U201" s="5">
        <f t="shared" ref="U201:U247" si="60">S201-T201</f>
        <v>1.8967198865729524E-2</v>
      </c>
    </row>
    <row r="202" spans="1:21" x14ac:dyDescent="0.25">
      <c r="A202">
        <v>17</v>
      </c>
      <c r="B202">
        <v>195</v>
      </c>
      <c r="C202" s="10">
        <f t="shared" ref="C202:C247" si="61">E201</f>
        <v>243215.77</v>
      </c>
      <c r="D202" s="10">
        <f>'(Optional) Additional IN-OUT'!H209</f>
        <v>0</v>
      </c>
      <c r="E202" s="10">
        <f>ROUND(((C202+D202)*(1+Nocharge_monthly_return)),2)</f>
        <v>244214.01</v>
      </c>
      <c r="F202" s="10">
        <f t="shared" ref="F202:F247" si="62">M201</f>
        <v>181031.89</v>
      </c>
      <c r="G202" s="10">
        <f t="shared" si="52"/>
        <v>0</v>
      </c>
      <c r="H202" s="10">
        <f>ROUND(((F202+G202)*(1+Withcharge_monthly_return)),2)</f>
        <v>181774.9</v>
      </c>
      <c r="I202" s="10">
        <f t="shared" si="50"/>
        <v>279.27</v>
      </c>
      <c r="J202" t="b">
        <f t="shared" si="49"/>
        <v>0</v>
      </c>
      <c r="K202" s="10">
        <f t="shared" si="51"/>
        <v>0</v>
      </c>
      <c r="L202" s="24">
        <f t="shared" si="53"/>
        <v>279.27</v>
      </c>
      <c r="M202" s="24">
        <f t="shared" si="54"/>
        <v>181495.63</v>
      </c>
      <c r="N202" s="24">
        <f t="shared" si="55"/>
        <v>62718.380000000005</v>
      </c>
      <c r="O202" s="24">
        <f t="shared" ref="O202:O247" si="63">O201+L202</f>
        <v>42249.909999999982</v>
      </c>
      <c r="P202" s="24">
        <f t="shared" ref="P202:P265" si="64">P201+D202</f>
        <v>114000</v>
      </c>
      <c r="Q202" s="7">
        <f t="shared" si="56"/>
        <v>1.1422281578947371</v>
      </c>
      <c r="R202" s="7">
        <f t="shared" si="57"/>
        <v>0.59206692982456155</v>
      </c>
      <c r="S202" s="5">
        <f t="shared" si="58"/>
        <v>4.7999239751248583E-2</v>
      </c>
      <c r="T202" s="5">
        <f t="shared" si="59"/>
        <v>2.9030835890299929E-2</v>
      </c>
      <c r="U202" s="5">
        <f t="shared" si="60"/>
        <v>1.8968403860948654E-2</v>
      </c>
    </row>
    <row r="203" spans="1:21" x14ac:dyDescent="0.25">
      <c r="A203">
        <v>17</v>
      </c>
      <c r="B203">
        <v>196</v>
      </c>
      <c r="C203" s="10">
        <f t="shared" si="61"/>
        <v>244214.01</v>
      </c>
      <c r="D203" s="10">
        <f>'(Optional) Additional IN-OUT'!H210</f>
        <v>0</v>
      </c>
      <c r="E203" s="10">
        <f>ROUND(((C203+D203)*(1+Nocharge_monthly_return)),2)</f>
        <v>245216.34</v>
      </c>
      <c r="F203" s="10">
        <f t="shared" si="62"/>
        <v>181495.63</v>
      </c>
      <c r="G203" s="10">
        <f t="shared" si="52"/>
        <v>0</v>
      </c>
      <c r="H203" s="10">
        <f>ROUND(((F203+G203)*(1+Withcharge_monthly_return)),2)</f>
        <v>182240.55</v>
      </c>
      <c r="I203" s="10">
        <f t="shared" si="50"/>
        <v>279.99</v>
      </c>
      <c r="J203" t="b">
        <f t="shared" si="49"/>
        <v>0</v>
      </c>
      <c r="K203" s="10">
        <f t="shared" si="51"/>
        <v>0</v>
      </c>
      <c r="L203" s="24">
        <f t="shared" si="53"/>
        <v>279.99</v>
      </c>
      <c r="M203" s="24">
        <f t="shared" si="54"/>
        <v>181960.56</v>
      </c>
      <c r="N203" s="24">
        <f t="shared" si="55"/>
        <v>63255.78</v>
      </c>
      <c r="O203" s="24">
        <f t="shared" si="63"/>
        <v>42529.89999999998</v>
      </c>
      <c r="P203" s="24">
        <f t="shared" si="64"/>
        <v>114000</v>
      </c>
      <c r="Q203" s="7">
        <f t="shared" si="56"/>
        <v>1.1510205263157895</v>
      </c>
      <c r="R203" s="7">
        <f t="shared" si="57"/>
        <v>0.59614526315789473</v>
      </c>
      <c r="S203" s="5">
        <f t="shared" si="58"/>
        <v>4.8011367006117349E-2</v>
      </c>
      <c r="T203" s="5">
        <f t="shared" si="59"/>
        <v>2.9041772997116914E-2</v>
      </c>
      <c r="U203" s="5">
        <f t="shared" si="60"/>
        <v>1.8969594009000435E-2</v>
      </c>
    </row>
    <row r="204" spans="1:21" x14ac:dyDescent="0.25">
      <c r="A204">
        <v>17</v>
      </c>
      <c r="B204">
        <v>197</v>
      </c>
      <c r="C204" s="10">
        <f t="shared" si="61"/>
        <v>245216.34</v>
      </c>
      <c r="D204" s="10">
        <f>'(Optional) Additional IN-OUT'!H211</f>
        <v>0</v>
      </c>
      <c r="E204" s="10">
        <f>ROUND(((C204+D204)*(1+Nocharge_monthly_return)),2)</f>
        <v>246222.79</v>
      </c>
      <c r="F204" s="10">
        <f t="shared" si="62"/>
        <v>181960.56</v>
      </c>
      <c r="G204" s="10">
        <f t="shared" si="52"/>
        <v>0</v>
      </c>
      <c r="H204" s="10">
        <f>ROUND(((F204+G204)*(1+Withcharge_monthly_return)),2)</f>
        <v>182707.38</v>
      </c>
      <c r="I204" s="10">
        <f t="shared" si="50"/>
        <v>280.70999999999998</v>
      </c>
      <c r="J204" t="b">
        <f t="shared" si="49"/>
        <v>0</v>
      </c>
      <c r="K204" s="10">
        <f t="shared" si="51"/>
        <v>0</v>
      </c>
      <c r="L204" s="24">
        <f t="shared" si="53"/>
        <v>280.70999999999998</v>
      </c>
      <c r="M204" s="24">
        <f t="shared" si="54"/>
        <v>182426.67</v>
      </c>
      <c r="N204" s="24">
        <f t="shared" si="55"/>
        <v>63796.119999999995</v>
      </c>
      <c r="O204" s="24">
        <f t="shared" si="63"/>
        <v>42810.609999999979</v>
      </c>
      <c r="P204" s="24">
        <f t="shared" si="64"/>
        <v>114000</v>
      </c>
      <c r="Q204" s="7">
        <f t="shared" si="56"/>
        <v>1.1598490350877193</v>
      </c>
      <c r="R204" s="7">
        <f t="shared" si="57"/>
        <v>0.60023394736842106</v>
      </c>
      <c r="S204" s="5">
        <f t="shared" si="58"/>
        <v>4.8023372868411913E-2</v>
      </c>
      <c r="T204" s="5">
        <f t="shared" si="59"/>
        <v>2.905259540473424E-2</v>
      </c>
      <c r="U204" s="5">
        <f t="shared" si="60"/>
        <v>1.8970777463677674E-2</v>
      </c>
    </row>
    <row r="205" spans="1:21" x14ac:dyDescent="0.25">
      <c r="A205">
        <v>17</v>
      </c>
      <c r="B205">
        <v>198</v>
      </c>
      <c r="C205" s="10">
        <f t="shared" si="61"/>
        <v>246222.79</v>
      </c>
      <c r="D205" s="10">
        <f>'(Optional) Additional IN-OUT'!H212</f>
        <v>0</v>
      </c>
      <c r="E205" s="10">
        <f>ROUND(((C205+D205)*(1+Nocharge_monthly_return)),2)</f>
        <v>247233.37</v>
      </c>
      <c r="F205" s="10">
        <f t="shared" si="62"/>
        <v>182426.67</v>
      </c>
      <c r="G205" s="10">
        <f t="shared" si="52"/>
        <v>0</v>
      </c>
      <c r="H205" s="10">
        <f>ROUND(((F205+G205)*(1+Withcharge_monthly_return)),2)</f>
        <v>183175.41</v>
      </c>
      <c r="I205" s="10">
        <f t="shared" si="50"/>
        <v>281.43</v>
      </c>
      <c r="J205" t="b">
        <f t="shared" si="49"/>
        <v>0</v>
      </c>
      <c r="K205" s="10">
        <f t="shared" si="51"/>
        <v>0</v>
      </c>
      <c r="L205" s="24">
        <f t="shared" si="53"/>
        <v>281.43</v>
      </c>
      <c r="M205" s="24">
        <f t="shared" si="54"/>
        <v>182893.98</v>
      </c>
      <c r="N205" s="24">
        <f t="shared" si="55"/>
        <v>64339.389999999985</v>
      </c>
      <c r="O205" s="24">
        <f t="shared" si="63"/>
        <v>43092.039999999979</v>
      </c>
      <c r="P205" s="24">
        <f t="shared" si="64"/>
        <v>114000</v>
      </c>
      <c r="Q205" s="7">
        <f t="shared" si="56"/>
        <v>1.1687137719298244</v>
      </c>
      <c r="R205" s="7">
        <f t="shared" si="57"/>
        <v>0.60433315789473685</v>
      </c>
      <c r="S205" s="5">
        <f t="shared" si="58"/>
        <v>4.8035257387262845E-2</v>
      </c>
      <c r="T205" s="5">
        <f t="shared" si="59"/>
        <v>2.9063310657642939E-2</v>
      </c>
      <c r="U205" s="5">
        <f t="shared" si="60"/>
        <v>1.8971946729619906E-2</v>
      </c>
    </row>
    <row r="206" spans="1:21" x14ac:dyDescent="0.25">
      <c r="A206">
        <v>17</v>
      </c>
      <c r="B206">
        <v>199</v>
      </c>
      <c r="C206" s="10">
        <f t="shared" si="61"/>
        <v>247233.37</v>
      </c>
      <c r="D206" s="10">
        <f>'(Optional) Additional IN-OUT'!H213</f>
        <v>0</v>
      </c>
      <c r="E206" s="10">
        <f>ROUND(((C206+D206)*(1+Nocharge_monthly_return)),2)</f>
        <v>248248.1</v>
      </c>
      <c r="F206" s="10">
        <f t="shared" si="62"/>
        <v>182893.98</v>
      </c>
      <c r="G206" s="10">
        <f t="shared" si="52"/>
        <v>0</v>
      </c>
      <c r="H206" s="10">
        <f>ROUND(((F206+G206)*(1+Withcharge_monthly_return)),2)</f>
        <v>183644.64</v>
      </c>
      <c r="I206" s="10">
        <f t="shared" si="50"/>
        <v>282.14999999999998</v>
      </c>
      <c r="J206" t="b">
        <f t="shared" si="49"/>
        <v>0</v>
      </c>
      <c r="K206" s="10">
        <f t="shared" si="51"/>
        <v>0</v>
      </c>
      <c r="L206" s="24">
        <f t="shared" si="53"/>
        <v>282.14999999999998</v>
      </c>
      <c r="M206" s="24">
        <f t="shared" si="54"/>
        <v>183362.49000000002</v>
      </c>
      <c r="N206" s="24">
        <f t="shared" si="55"/>
        <v>64885.609999999986</v>
      </c>
      <c r="O206" s="24">
        <f t="shared" si="63"/>
        <v>43374.189999999981</v>
      </c>
      <c r="P206" s="24">
        <f t="shared" si="64"/>
        <v>114000</v>
      </c>
      <c r="Q206" s="7">
        <f t="shared" si="56"/>
        <v>1.1776149122807018</v>
      </c>
      <c r="R206" s="7">
        <f t="shared" si="57"/>
        <v>0.60844289473684232</v>
      </c>
      <c r="S206" s="5">
        <f t="shared" si="58"/>
        <v>4.804702316785605E-2</v>
      </c>
      <c r="T206" s="5">
        <f t="shared" si="59"/>
        <v>2.9073919318967113E-2</v>
      </c>
      <c r="U206" s="5">
        <f t="shared" si="60"/>
        <v>1.8973103848888936E-2</v>
      </c>
    </row>
    <row r="207" spans="1:21" x14ac:dyDescent="0.25">
      <c r="A207">
        <v>17</v>
      </c>
      <c r="B207">
        <v>200</v>
      </c>
      <c r="C207" s="10">
        <f t="shared" si="61"/>
        <v>248248.1</v>
      </c>
      <c r="D207" s="10">
        <f>'(Optional) Additional IN-OUT'!H214</f>
        <v>0</v>
      </c>
      <c r="E207" s="10">
        <f>ROUND(((C207+D207)*(1+Nocharge_monthly_return)),2)</f>
        <v>249266.99</v>
      </c>
      <c r="F207" s="10">
        <f t="shared" si="62"/>
        <v>183362.49000000002</v>
      </c>
      <c r="G207" s="10">
        <f t="shared" si="52"/>
        <v>0</v>
      </c>
      <c r="H207" s="10">
        <f>ROUND(((F207+G207)*(1+Withcharge_monthly_return)),2)</f>
        <v>184115.07</v>
      </c>
      <c r="I207" s="10">
        <f t="shared" si="50"/>
        <v>282.87</v>
      </c>
      <c r="J207" t="b">
        <f t="shared" si="49"/>
        <v>0</v>
      </c>
      <c r="K207" s="10">
        <f t="shared" si="51"/>
        <v>0</v>
      </c>
      <c r="L207" s="24">
        <f t="shared" si="53"/>
        <v>282.87</v>
      </c>
      <c r="M207" s="24">
        <f t="shared" si="54"/>
        <v>183832.2</v>
      </c>
      <c r="N207" s="24">
        <f t="shared" si="55"/>
        <v>65434.789999999979</v>
      </c>
      <c r="O207" s="24">
        <f t="shared" si="63"/>
        <v>43657.059999999983</v>
      </c>
      <c r="P207" s="24">
        <f t="shared" si="64"/>
        <v>114000</v>
      </c>
      <c r="Q207" s="7">
        <f t="shared" si="56"/>
        <v>1.1865525438596491</v>
      </c>
      <c r="R207" s="7">
        <f t="shared" si="57"/>
        <v>0.61256315789473703</v>
      </c>
      <c r="S207" s="5">
        <f t="shared" si="58"/>
        <v>4.8058670210421171E-2</v>
      </c>
      <c r="T207" s="5">
        <f t="shared" si="59"/>
        <v>2.9084421948437172E-2</v>
      </c>
      <c r="U207" s="5">
        <f t="shared" si="60"/>
        <v>1.8974248261984E-2</v>
      </c>
    </row>
    <row r="208" spans="1:21" x14ac:dyDescent="0.25">
      <c r="A208">
        <v>17</v>
      </c>
      <c r="B208">
        <v>201</v>
      </c>
      <c r="C208" s="10">
        <f t="shared" si="61"/>
        <v>249266.99</v>
      </c>
      <c r="D208" s="10">
        <f>'(Optional) Additional IN-OUT'!H215</f>
        <v>0</v>
      </c>
      <c r="E208" s="10">
        <f>ROUND(((C208+D208)*(1+Nocharge_monthly_return)),2)</f>
        <v>250290.06</v>
      </c>
      <c r="F208" s="10">
        <f t="shared" si="62"/>
        <v>183832.2</v>
      </c>
      <c r="G208" s="10">
        <f t="shared" si="52"/>
        <v>0</v>
      </c>
      <c r="H208" s="10">
        <f>ROUND(((F208+G208)*(1+Withcharge_monthly_return)),2)</f>
        <v>184586.71</v>
      </c>
      <c r="I208" s="10">
        <f t="shared" si="50"/>
        <v>283.58999999999997</v>
      </c>
      <c r="J208" t="b">
        <f t="shared" si="49"/>
        <v>0</v>
      </c>
      <c r="K208" s="10">
        <f t="shared" si="51"/>
        <v>0</v>
      </c>
      <c r="L208" s="24">
        <f t="shared" si="53"/>
        <v>283.58999999999997</v>
      </c>
      <c r="M208" s="24">
        <f t="shared" si="54"/>
        <v>184303.12</v>
      </c>
      <c r="N208" s="24">
        <f t="shared" si="55"/>
        <v>65986.94</v>
      </c>
      <c r="O208" s="24">
        <f t="shared" si="63"/>
        <v>43940.64999999998</v>
      </c>
      <c r="P208" s="24">
        <f t="shared" si="64"/>
        <v>114000</v>
      </c>
      <c r="Q208" s="7">
        <f t="shared" si="56"/>
        <v>1.1955268421052629</v>
      </c>
      <c r="R208" s="7">
        <f t="shared" si="57"/>
        <v>0.61669403508771925</v>
      </c>
      <c r="S208" s="5">
        <f t="shared" si="58"/>
        <v>4.8070201026514645E-2</v>
      </c>
      <c r="T208" s="5">
        <f t="shared" si="59"/>
        <v>2.9094822436116032E-2</v>
      </c>
      <c r="U208" s="5">
        <f t="shared" si="60"/>
        <v>1.8975378590398613E-2</v>
      </c>
    </row>
    <row r="209" spans="1:21" x14ac:dyDescent="0.25">
      <c r="A209">
        <v>17</v>
      </c>
      <c r="B209">
        <v>202</v>
      </c>
      <c r="C209" s="10">
        <f t="shared" si="61"/>
        <v>250290.06</v>
      </c>
      <c r="D209" s="10">
        <f>'(Optional) Additional IN-OUT'!H216</f>
        <v>0</v>
      </c>
      <c r="E209" s="10">
        <f>ROUND(((C209+D209)*(1+Nocharge_monthly_return)),2)</f>
        <v>251317.33</v>
      </c>
      <c r="F209" s="10">
        <f t="shared" si="62"/>
        <v>184303.12</v>
      </c>
      <c r="G209" s="10">
        <f t="shared" si="52"/>
        <v>0</v>
      </c>
      <c r="H209" s="10">
        <f>ROUND(((F209+G209)*(1+Withcharge_monthly_return)),2)</f>
        <v>185059.56</v>
      </c>
      <c r="I209" s="10">
        <f t="shared" si="50"/>
        <v>284.32</v>
      </c>
      <c r="J209" t="b">
        <f t="shared" si="49"/>
        <v>0</v>
      </c>
      <c r="K209" s="10">
        <f t="shared" si="51"/>
        <v>0</v>
      </c>
      <c r="L209" s="24">
        <f t="shared" si="53"/>
        <v>284.32</v>
      </c>
      <c r="M209" s="24">
        <f t="shared" si="54"/>
        <v>184775.24</v>
      </c>
      <c r="N209" s="24">
        <f t="shared" si="55"/>
        <v>66542.09</v>
      </c>
      <c r="O209" s="24">
        <f t="shared" si="63"/>
        <v>44224.969999999979</v>
      </c>
      <c r="P209" s="24">
        <f t="shared" si="64"/>
        <v>114000</v>
      </c>
      <c r="Q209" s="7">
        <f t="shared" si="56"/>
        <v>1.2045379824561402</v>
      </c>
      <c r="R209" s="7">
        <f t="shared" si="57"/>
        <v>0.62083543859649115</v>
      </c>
      <c r="S209" s="5">
        <f t="shared" si="58"/>
        <v>4.8081618048707662E-2</v>
      </c>
      <c r="T209" s="5">
        <f t="shared" si="59"/>
        <v>2.9105117951848416E-2</v>
      </c>
      <c r="U209" s="5">
        <f t="shared" si="60"/>
        <v>1.8976500096859247E-2</v>
      </c>
    </row>
    <row r="210" spans="1:21" x14ac:dyDescent="0.25">
      <c r="A210">
        <v>17</v>
      </c>
      <c r="B210">
        <v>203</v>
      </c>
      <c r="C210" s="10">
        <f t="shared" si="61"/>
        <v>251317.33</v>
      </c>
      <c r="D210" s="10">
        <f>'(Optional) Additional IN-OUT'!H217</f>
        <v>0</v>
      </c>
      <c r="E210" s="10">
        <f>ROUND(((C210+D210)*(1+Nocharge_monthly_return)),2)</f>
        <v>252348.82</v>
      </c>
      <c r="F210" s="10">
        <f t="shared" si="62"/>
        <v>184775.24</v>
      </c>
      <c r="G210" s="10">
        <f t="shared" si="52"/>
        <v>0</v>
      </c>
      <c r="H210" s="10">
        <f>ROUND(((F210+G210)*(1+Withcharge_monthly_return)),2)</f>
        <v>185533.62</v>
      </c>
      <c r="I210" s="10">
        <f t="shared" si="50"/>
        <v>285.05</v>
      </c>
      <c r="J210" t="b">
        <f t="shared" si="49"/>
        <v>0</v>
      </c>
      <c r="K210" s="10">
        <f t="shared" si="51"/>
        <v>0</v>
      </c>
      <c r="L210" s="24">
        <f t="shared" si="53"/>
        <v>285.05</v>
      </c>
      <c r="M210" s="24">
        <f t="shared" si="54"/>
        <v>185248.57</v>
      </c>
      <c r="N210" s="24">
        <f t="shared" si="55"/>
        <v>67100.25</v>
      </c>
      <c r="O210" s="24">
        <f t="shared" si="63"/>
        <v>44510.019999999982</v>
      </c>
      <c r="P210" s="24">
        <f t="shared" si="64"/>
        <v>114000</v>
      </c>
      <c r="Q210" s="7">
        <f t="shared" si="56"/>
        <v>1.2135861403508774</v>
      </c>
      <c r="R210" s="7">
        <f t="shared" si="57"/>
        <v>0.62498745614035101</v>
      </c>
      <c r="S210" s="5">
        <f t="shared" si="58"/>
        <v>4.8092923632932466E-2</v>
      </c>
      <c r="T210" s="5">
        <f t="shared" si="59"/>
        <v>2.9115312330485994E-2</v>
      </c>
      <c r="U210" s="5">
        <f t="shared" si="60"/>
        <v>1.8977611302446473E-2</v>
      </c>
    </row>
    <row r="211" spans="1:21" x14ac:dyDescent="0.25">
      <c r="A211">
        <v>17</v>
      </c>
      <c r="B211">
        <v>204</v>
      </c>
      <c r="C211" s="10">
        <f t="shared" si="61"/>
        <v>252348.82</v>
      </c>
      <c r="D211" s="10">
        <f>'(Optional) Additional IN-OUT'!H218</f>
        <v>0</v>
      </c>
      <c r="E211" s="10">
        <f>ROUND(((C211+D211)*(1+Nocharge_monthly_return)),2)</f>
        <v>253384.54</v>
      </c>
      <c r="F211" s="10">
        <f t="shared" si="62"/>
        <v>185248.57</v>
      </c>
      <c r="G211" s="10">
        <f t="shared" si="52"/>
        <v>0</v>
      </c>
      <c r="H211" s="10">
        <f>ROUND(((F211+G211)*(1+Withcharge_monthly_return)),2)</f>
        <v>186008.89</v>
      </c>
      <c r="I211" s="10">
        <f t="shared" si="50"/>
        <v>285.77999999999997</v>
      </c>
      <c r="J211" t="b">
        <f t="shared" ref="J211:J247" si="65">IF((B211-1)/12=(A211-1),TRUE,FALSE)</f>
        <v>0</v>
      </c>
      <c r="K211" s="10">
        <f t="shared" si="51"/>
        <v>0</v>
      </c>
      <c r="L211" s="24">
        <f t="shared" si="53"/>
        <v>285.77999999999997</v>
      </c>
      <c r="M211" s="24">
        <f t="shared" si="54"/>
        <v>185723.11000000002</v>
      </c>
      <c r="N211" s="24">
        <f t="shared" si="55"/>
        <v>67661.429999999993</v>
      </c>
      <c r="O211" s="24">
        <f t="shared" si="63"/>
        <v>44795.799999999981</v>
      </c>
      <c r="P211" s="24">
        <f t="shared" si="64"/>
        <v>114000</v>
      </c>
      <c r="Q211" s="7">
        <f t="shared" si="56"/>
        <v>1.2226714035087718</v>
      </c>
      <c r="R211" s="7">
        <f t="shared" si="57"/>
        <v>0.62915008771929837</v>
      </c>
      <c r="S211" s="5">
        <f t="shared" si="58"/>
        <v>4.8104117627569921E-2</v>
      </c>
      <c r="T211" s="5">
        <f t="shared" si="59"/>
        <v>2.9125406046549659E-2</v>
      </c>
      <c r="U211" s="5">
        <f t="shared" si="60"/>
        <v>1.8978711581020262E-2</v>
      </c>
    </row>
    <row r="212" spans="1:21" x14ac:dyDescent="0.25">
      <c r="A212">
        <v>18</v>
      </c>
      <c r="B212">
        <v>205</v>
      </c>
      <c r="C212" s="10">
        <f t="shared" si="61"/>
        <v>253384.54</v>
      </c>
      <c r="D212" s="10">
        <f>'(Optional) Additional IN-OUT'!H219</f>
        <v>0</v>
      </c>
      <c r="E212" s="10">
        <f>ROUND(((C212+D212)*(1+Nocharge_monthly_return)),2)</f>
        <v>254424.51</v>
      </c>
      <c r="F212" s="10">
        <f t="shared" si="62"/>
        <v>185723.11000000002</v>
      </c>
      <c r="G212" s="10">
        <f t="shared" si="52"/>
        <v>0</v>
      </c>
      <c r="H212" s="10">
        <f>ROUND(((F212+G212)*(1+Withcharge_monthly_return)),2)</f>
        <v>186485.38</v>
      </c>
      <c r="I212" s="10">
        <f t="shared" si="50"/>
        <v>286.51</v>
      </c>
      <c r="J212" t="b">
        <f t="shared" si="65"/>
        <v>1</v>
      </c>
      <c r="K212" s="10">
        <f t="shared" si="51"/>
        <v>0</v>
      </c>
      <c r="L212" s="24">
        <f t="shared" si="53"/>
        <v>286.51</v>
      </c>
      <c r="M212" s="24">
        <f t="shared" si="54"/>
        <v>186198.87</v>
      </c>
      <c r="N212" s="24">
        <f t="shared" si="55"/>
        <v>68225.640000000014</v>
      </c>
      <c r="O212" s="24">
        <f t="shared" si="63"/>
        <v>45082.309999999983</v>
      </c>
      <c r="P212" s="24">
        <f t="shared" si="64"/>
        <v>114000</v>
      </c>
      <c r="Q212" s="7">
        <f t="shared" si="56"/>
        <v>1.2317939473684212</v>
      </c>
      <c r="R212" s="7">
        <f t="shared" si="57"/>
        <v>0.63332342105263151</v>
      </c>
      <c r="S212" s="5">
        <f t="shared" si="58"/>
        <v>4.8115202307246231E-2</v>
      </c>
      <c r="T212" s="5">
        <f t="shared" si="59"/>
        <v>2.9135402808363377E-2</v>
      </c>
      <c r="U212" s="5">
        <f t="shared" si="60"/>
        <v>1.8979799498882854E-2</v>
      </c>
    </row>
    <row r="213" spans="1:21" x14ac:dyDescent="0.25">
      <c r="A213">
        <v>18</v>
      </c>
      <c r="B213">
        <v>206</v>
      </c>
      <c r="C213" s="10">
        <f t="shared" si="61"/>
        <v>254424.51</v>
      </c>
      <c r="D213" s="10">
        <f>'(Optional) Additional IN-OUT'!H220</f>
        <v>0</v>
      </c>
      <c r="E213" s="10">
        <f>ROUND(((C213+D213)*(1+Nocharge_monthly_return)),2)</f>
        <v>255468.75</v>
      </c>
      <c r="F213" s="10">
        <f t="shared" si="62"/>
        <v>186198.87</v>
      </c>
      <c r="G213" s="10">
        <f t="shared" si="52"/>
        <v>0</v>
      </c>
      <c r="H213" s="10">
        <f>ROUND(((F213+G213)*(1+Withcharge_monthly_return)),2)</f>
        <v>186963.09</v>
      </c>
      <c r="I213" s="10">
        <f t="shared" si="50"/>
        <v>287.25</v>
      </c>
      <c r="J213" t="b">
        <f t="shared" si="65"/>
        <v>0</v>
      </c>
      <c r="K213" s="10">
        <f t="shared" si="51"/>
        <v>0</v>
      </c>
      <c r="L213" s="24">
        <f t="shared" si="53"/>
        <v>287.25</v>
      </c>
      <c r="M213" s="24">
        <f t="shared" si="54"/>
        <v>186675.84</v>
      </c>
      <c r="N213" s="24">
        <f t="shared" si="55"/>
        <v>68792.91</v>
      </c>
      <c r="O213" s="24">
        <f t="shared" si="63"/>
        <v>45369.559999999983</v>
      </c>
      <c r="P213" s="24">
        <f t="shared" si="64"/>
        <v>114000</v>
      </c>
      <c r="Q213" s="7">
        <f t="shared" si="56"/>
        <v>1.2409539473684212</v>
      </c>
      <c r="R213" s="7">
        <f t="shared" si="57"/>
        <v>0.6375073684210526</v>
      </c>
      <c r="S213" s="5">
        <f t="shared" si="58"/>
        <v>4.8126179875055464E-2</v>
      </c>
      <c r="T213" s="5">
        <f t="shared" si="59"/>
        <v>2.9145299804164915E-2</v>
      </c>
      <c r="U213" s="5">
        <f t="shared" si="60"/>
        <v>1.8980880070890549E-2</v>
      </c>
    </row>
    <row r="214" spans="1:21" x14ac:dyDescent="0.25">
      <c r="A214">
        <v>18</v>
      </c>
      <c r="B214">
        <v>207</v>
      </c>
      <c r="C214" s="10">
        <f t="shared" si="61"/>
        <v>255468.75</v>
      </c>
      <c r="D214" s="10">
        <f>'(Optional) Additional IN-OUT'!H221</f>
        <v>0</v>
      </c>
      <c r="E214" s="10">
        <f>ROUND(((C214+D214)*(1+Nocharge_monthly_return)),2)</f>
        <v>256517.28</v>
      </c>
      <c r="F214" s="10">
        <f t="shared" si="62"/>
        <v>186675.84</v>
      </c>
      <c r="G214" s="10">
        <f t="shared" si="52"/>
        <v>0</v>
      </c>
      <c r="H214" s="10">
        <f>ROUND(((F214+G214)*(1+Withcharge_monthly_return)),2)</f>
        <v>187442.02</v>
      </c>
      <c r="I214" s="10">
        <f t="shared" si="50"/>
        <v>287.98</v>
      </c>
      <c r="J214" t="b">
        <f t="shared" si="65"/>
        <v>0</v>
      </c>
      <c r="K214" s="10">
        <f t="shared" si="51"/>
        <v>0</v>
      </c>
      <c r="L214" s="24">
        <f t="shared" si="53"/>
        <v>287.98</v>
      </c>
      <c r="M214" s="24">
        <f t="shared" si="54"/>
        <v>187154.03999999998</v>
      </c>
      <c r="N214" s="24">
        <f t="shared" si="55"/>
        <v>69363.24000000002</v>
      </c>
      <c r="O214" s="24">
        <f t="shared" si="63"/>
        <v>45657.539999999986</v>
      </c>
      <c r="P214" s="24">
        <f t="shared" si="64"/>
        <v>114000</v>
      </c>
      <c r="Q214" s="7">
        <f t="shared" si="56"/>
        <v>1.2501515789473685</v>
      </c>
      <c r="R214" s="7">
        <f t="shared" si="57"/>
        <v>0.64170210526315774</v>
      </c>
      <c r="S214" s="5">
        <f t="shared" si="58"/>
        <v>4.8137052464666451E-2</v>
      </c>
      <c r="T214" s="5">
        <f t="shared" si="59"/>
        <v>2.9155103880172131E-2</v>
      </c>
      <c r="U214" s="5">
        <f t="shared" si="60"/>
        <v>1.8981948584494319E-2</v>
      </c>
    </row>
    <row r="215" spans="1:21" x14ac:dyDescent="0.25">
      <c r="A215">
        <v>18</v>
      </c>
      <c r="B215">
        <v>208</v>
      </c>
      <c r="C215" s="10">
        <f t="shared" si="61"/>
        <v>256517.28</v>
      </c>
      <c r="D215" s="10">
        <f>'(Optional) Additional IN-OUT'!H222</f>
        <v>0</v>
      </c>
      <c r="E215" s="10">
        <f>ROUND(((C215+D215)*(1+Nocharge_monthly_return)),2)</f>
        <v>257570.11</v>
      </c>
      <c r="F215" s="10">
        <f t="shared" si="62"/>
        <v>187154.03999999998</v>
      </c>
      <c r="G215" s="10">
        <f t="shared" si="52"/>
        <v>0</v>
      </c>
      <c r="H215" s="10">
        <f>ROUND(((F215+G215)*(1+Withcharge_monthly_return)),2)</f>
        <v>187922.18</v>
      </c>
      <c r="I215" s="10">
        <f t="shared" si="50"/>
        <v>288.72000000000003</v>
      </c>
      <c r="J215" t="b">
        <f t="shared" si="65"/>
        <v>0</v>
      </c>
      <c r="K215" s="10">
        <f t="shared" si="51"/>
        <v>0</v>
      </c>
      <c r="L215" s="24">
        <f t="shared" si="53"/>
        <v>288.72000000000003</v>
      </c>
      <c r="M215" s="24">
        <f t="shared" si="54"/>
        <v>187633.46</v>
      </c>
      <c r="N215" s="24">
        <f t="shared" si="55"/>
        <v>69936.649999999994</v>
      </c>
      <c r="O215" s="24">
        <f t="shared" si="63"/>
        <v>45946.259999999987</v>
      </c>
      <c r="P215" s="24">
        <f t="shared" si="64"/>
        <v>114000</v>
      </c>
      <c r="Q215" s="7">
        <f t="shared" si="56"/>
        <v>1.2593869298245615</v>
      </c>
      <c r="R215" s="7">
        <f t="shared" si="57"/>
        <v>0.6459075438596491</v>
      </c>
      <c r="S215" s="5">
        <f t="shared" si="58"/>
        <v>4.8147819794652581E-2</v>
      </c>
      <c r="T215" s="5">
        <f t="shared" si="59"/>
        <v>2.9164812200584353E-2</v>
      </c>
      <c r="U215" s="5">
        <f t="shared" si="60"/>
        <v>1.8983007594068228E-2</v>
      </c>
    </row>
    <row r="216" spans="1:21" x14ac:dyDescent="0.25">
      <c r="A216">
        <v>18</v>
      </c>
      <c r="B216">
        <v>209</v>
      </c>
      <c r="C216" s="10">
        <f t="shared" si="61"/>
        <v>257570.11</v>
      </c>
      <c r="D216" s="10">
        <f>'(Optional) Additional IN-OUT'!H223</f>
        <v>0</v>
      </c>
      <c r="E216" s="10">
        <f>ROUND(((C216+D216)*(1+Nocharge_monthly_return)),2)</f>
        <v>258627.26</v>
      </c>
      <c r="F216" s="10">
        <f t="shared" si="62"/>
        <v>187633.46</v>
      </c>
      <c r="G216" s="10">
        <f t="shared" si="52"/>
        <v>0</v>
      </c>
      <c r="H216" s="10">
        <f>ROUND(((F216+G216)*(1+Withcharge_monthly_return)),2)</f>
        <v>188403.57</v>
      </c>
      <c r="I216" s="10">
        <f t="shared" si="50"/>
        <v>289.45999999999998</v>
      </c>
      <c r="J216" t="b">
        <f t="shared" si="65"/>
        <v>0</v>
      </c>
      <c r="K216" s="10">
        <f t="shared" si="51"/>
        <v>0</v>
      </c>
      <c r="L216" s="24">
        <f t="shared" si="53"/>
        <v>289.45999999999998</v>
      </c>
      <c r="M216" s="24">
        <f t="shared" si="54"/>
        <v>188114.11000000002</v>
      </c>
      <c r="N216" s="24">
        <f t="shared" si="55"/>
        <v>70513.149999999994</v>
      </c>
      <c r="O216" s="24">
        <f t="shared" si="63"/>
        <v>46235.719999999987</v>
      </c>
      <c r="P216" s="24">
        <f t="shared" si="64"/>
        <v>114000</v>
      </c>
      <c r="Q216" s="7">
        <f t="shared" si="56"/>
        <v>1.2686601754385967</v>
      </c>
      <c r="R216" s="7">
        <f t="shared" si="57"/>
        <v>0.65012377192982473</v>
      </c>
      <c r="S216" s="5">
        <f t="shared" si="58"/>
        <v>4.8158483928179278E-2</v>
      </c>
      <c r="T216" s="5">
        <f t="shared" si="59"/>
        <v>2.9174428306088292E-2</v>
      </c>
      <c r="U216" s="5">
        <f t="shared" si="60"/>
        <v>1.8984055622090986E-2</v>
      </c>
    </row>
    <row r="217" spans="1:21" x14ac:dyDescent="0.25">
      <c r="A217">
        <v>18</v>
      </c>
      <c r="B217">
        <v>210</v>
      </c>
      <c r="C217" s="10">
        <f t="shared" si="61"/>
        <v>258627.26</v>
      </c>
      <c r="D217" s="10">
        <f>'(Optional) Additional IN-OUT'!H224</f>
        <v>0</v>
      </c>
      <c r="E217" s="10">
        <f>ROUND(((C217+D217)*(1+Nocharge_monthly_return)),2)</f>
        <v>259688.75</v>
      </c>
      <c r="F217" s="10">
        <f t="shared" si="62"/>
        <v>188114.11000000002</v>
      </c>
      <c r="G217" s="10">
        <f t="shared" si="52"/>
        <v>0</v>
      </c>
      <c r="H217" s="10">
        <f>ROUND(((F217+G217)*(1+Withcharge_monthly_return)),2)</f>
        <v>188886.19</v>
      </c>
      <c r="I217" s="10">
        <f t="shared" si="50"/>
        <v>290.2</v>
      </c>
      <c r="J217" t="b">
        <f t="shared" si="65"/>
        <v>0</v>
      </c>
      <c r="K217" s="10">
        <f t="shared" si="51"/>
        <v>0</v>
      </c>
      <c r="L217" s="24">
        <f t="shared" si="53"/>
        <v>290.2</v>
      </c>
      <c r="M217" s="24">
        <f t="shared" si="54"/>
        <v>188595.99</v>
      </c>
      <c r="N217" s="24">
        <f t="shared" si="55"/>
        <v>71092.760000000009</v>
      </c>
      <c r="O217" s="24">
        <f t="shared" si="63"/>
        <v>46525.919999999984</v>
      </c>
      <c r="P217" s="24">
        <f t="shared" si="64"/>
        <v>114000</v>
      </c>
      <c r="Q217" s="7">
        <f t="shared" si="56"/>
        <v>1.2779714912280702</v>
      </c>
      <c r="R217" s="7">
        <f t="shared" si="57"/>
        <v>0.65435078947368419</v>
      </c>
      <c r="S217" s="5">
        <f t="shared" si="58"/>
        <v>4.8169046863514142E-2</v>
      </c>
      <c r="T217" s="5">
        <f t="shared" si="59"/>
        <v>2.9183952527208446E-2</v>
      </c>
      <c r="U217" s="5">
        <f t="shared" si="60"/>
        <v>1.8985094336305696E-2</v>
      </c>
    </row>
    <row r="218" spans="1:21" x14ac:dyDescent="0.25">
      <c r="A218">
        <v>18</v>
      </c>
      <c r="B218">
        <v>211</v>
      </c>
      <c r="C218" s="10">
        <f t="shared" si="61"/>
        <v>259688.75</v>
      </c>
      <c r="D218" s="10">
        <f>'(Optional) Additional IN-OUT'!H225</f>
        <v>0</v>
      </c>
      <c r="E218" s="10">
        <f>ROUND(((C218+D218)*(1+Nocharge_monthly_return)),2)</f>
        <v>260754.6</v>
      </c>
      <c r="F218" s="10">
        <f t="shared" si="62"/>
        <v>188595.99</v>
      </c>
      <c r="G218" s="10">
        <f t="shared" si="52"/>
        <v>0</v>
      </c>
      <c r="H218" s="10">
        <f>ROUND(((F218+G218)*(1+Withcharge_monthly_return)),2)</f>
        <v>189370.05</v>
      </c>
      <c r="I218" s="10">
        <f t="shared" si="50"/>
        <v>290.94</v>
      </c>
      <c r="J218" t="b">
        <f t="shared" si="65"/>
        <v>0</v>
      </c>
      <c r="K218" s="10">
        <f t="shared" si="51"/>
        <v>0</v>
      </c>
      <c r="L218" s="24">
        <f t="shared" si="53"/>
        <v>290.94</v>
      </c>
      <c r="M218" s="24">
        <f t="shared" si="54"/>
        <v>189079.11</v>
      </c>
      <c r="N218" s="24">
        <f t="shared" si="55"/>
        <v>71675.49000000002</v>
      </c>
      <c r="O218" s="24">
        <f t="shared" si="63"/>
        <v>46816.859999999986</v>
      </c>
      <c r="P218" s="24">
        <f t="shared" si="64"/>
        <v>114000</v>
      </c>
      <c r="Q218" s="7">
        <f t="shared" si="56"/>
        <v>1.287321052631579</v>
      </c>
      <c r="R218" s="7">
        <f t="shared" si="57"/>
        <v>0.65858868421052619</v>
      </c>
      <c r="S218" s="5">
        <f t="shared" si="58"/>
        <v>4.8179510535926867E-2</v>
      </c>
      <c r="T218" s="5">
        <f t="shared" si="59"/>
        <v>2.9193388291350847E-2</v>
      </c>
      <c r="U218" s="5">
        <f t="shared" si="60"/>
        <v>1.898612224457602E-2</v>
      </c>
    </row>
    <row r="219" spans="1:21" x14ac:dyDescent="0.25">
      <c r="A219">
        <v>18</v>
      </c>
      <c r="B219">
        <v>212</v>
      </c>
      <c r="C219" s="10">
        <f t="shared" si="61"/>
        <v>260754.6</v>
      </c>
      <c r="D219" s="10">
        <f>'(Optional) Additional IN-OUT'!H226</f>
        <v>0</v>
      </c>
      <c r="E219" s="10">
        <f>ROUND(((C219+D219)*(1+Nocharge_monthly_return)),2)</f>
        <v>261824.82</v>
      </c>
      <c r="F219" s="10">
        <f t="shared" si="62"/>
        <v>189079.11</v>
      </c>
      <c r="G219" s="10">
        <f t="shared" si="52"/>
        <v>0</v>
      </c>
      <c r="H219" s="10">
        <f>ROUND(((F219+G219)*(1+Withcharge_monthly_return)),2)</f>
        <v>189855.15</v>
      </c>
      <c r="I219" s="10">
        <f t="shared" si="50"/>
        <v>291.69</v>
      </c>
      <c r="J219" t="b">
        <f t="shared" si="65"/>
        <v>0</v>
      </c>
      <c r="K219" s="10">
        <f t="shared" si="51"/>
        <v>0</v>
      </c>
      <c r="L219" s="24">
        <f t="shared" si="53"/>
        <v>291.69</v>
      </c>
      <c r="M219" s="24">
        <f t="shared" si="54"/>
        <v>189563.46</v>
      </c>
      <c r="N219" s="24">
        <f t="shared" si="55"/>
        <v>72261.360000000015</v>
      </c>
      <c r="O219" s="24">
        <f t="shared" si="63"/>
        <v>47108.549999999988</v>
      </c>
      <c r="P219" s="24">
        <f t="shared" si="64"/>
        <v>114000</v>
      </c>
      <c r="Q219" s="7">
        <f t="shared" si="56"/>
        <v>1.2967089473684212</v>
      </c>
      <c r="R219" s="7">
        <f t="shared" si="57"/>
        <v>0.66283736842105245</v>
      </c>
      <c r="S219" s="5">
        <f t="shared" si="58"/>
        <v>4.8189874553451709E-2</v>
      </c>
      <c r="T219" s="5">
        <f t="shared" si="59"/>
        <v>2.9202732790886025E-2</v>
      </c>
      <c r="U219" s="5">
        <f t="shared" si="60"/>
        <v>1.8987141762565683E-2</v>
      </c>
    </row>
    <row r="220" spans="1:21" x14ac:dyDescent="0.25">
      <c r="A220">
        <v>18</v>
      </c>
      <c r="B220">
        <v>213</v>
      </c>
      <c r="C220" s="10">
        <f t="shared" si="61"/>
        <v>261824.82</v>
      </c>
      <c r="D220" s="10">
        <f>'(Optional) Additional IN-OUT'!H227</f>
        <v>0</v>
      </c>
      <c r="E220" s="10">
        <f>ROUND(((C220+D220)*(1+Nocharge_monthly_return)),2)</f>
        <v>262899.43</v>
      </c>
      <c r="F220" s="10">
        <f t="shared" si="62"/>
        <v>189563.46</v>
      </c>
      <c r="G220" s="10">
        <f t="shared" si="52"/>
        <v>0</v>
      </c>
      <c r="H220" s="10">
        <f>ROUND(((F220+G220)*(1+Withcharge_monthly_return)),2)</f>
        <v>190341.49</v>
      </c>
      <c r="I220" s="10">
        <f t="shared" si="50"/>
        <v>292.44</v>
      </c>
      <c r="J220" t="b">
        <f t="shared" si="65"/>
        <v>0</v>
      </c>
      <c r="K220" s="10">
        <f t="shared" si="51"/>
        <v>0</v>
      </c>
      <c r="L220" s="24">
        <f t="shared" si="53"/>
        <v>292.44</v>
      </c>
      <c r="M220" s="24">
        <f t="shared" si="54"/>
        <v>190049.05</v>
      </c>
      <c r="N220" s="24">
        <f t="shared" si="55"/>
        <v>72850.38</v>
      </c>
      <c r="O220" s="24">
        <f t="shared" si="63"/>
        <v>47400.989999999991</v>
      </c>
      <c r="P220" s="24">
        <f t="shared" si="64"/>
        <v>114000</v>
      </c>
      <c r="Q220" s="7">
        <f t="shared" si="56"/>
        <v>1.3061353508771929</v>
      </c>
      <c r="R220" s="7">
        <f t="shared" si="57"/>
        <v>0.66709692982456126</v>
      </c>
      <c r="S220" s="5">
        <f t="shared" si="58"/>
        <v>4.8200140790335425E-2</v>
      </c>
      <c r="T220" s="5">
        <f t="shared" si="59"/>
        <v>2.9211989411510049E-2</v>
      </c>
      <c r="U220" s="5">
        <f t="shared" si="60"/>
        <v>1.8988151378825376E-2</v>
      </c>
    </row>
    <row r="221" spans="1:21" x14ac:dyDescent="0.25">
      <c r="A221">
        <v>18</v>
      </c>
      <c r="B221">
        <v>214</v>
      </c>
      <c r="C221" s="10">
        <f t="shared" si="61"/>
        <v>262899.43</v>
      </c>
      <c r="D221" s="10">
        <f>'(Optional) Additional IN-OUT'!H228</f>
        <v>0</v>
      </c>
      <c r="E221" s="10">
        <f>ROUND(((C221+D221)*(1+Nocharge_monthly_return)),2)</f>
        <v>263978.45</v>
      </c>
      <c r="F221" s="10">
        <f t="shared" si="62"/>
        <v>190049.05</v>
      </c>
      <c r="G221" s="10">
        <f t="shared" si="52"/>
        <v>0</v>
      </c>
      <c r="H221" s="10">
        <f>ROUND(((F221+G221)*(1+Withcharge_monthly_return)),2)</f>
        <v>190829.07</v>
      </c>
      <c r="I221" s="10">
        <f t="shared" si="50"/>
        <v>293.19</v>
      </c>
      <c r="J221" t="b">
        <f t="shared" si="65"/>
        <v>0</v>
      </c>
      <c r="K221" s="10">
        <f t="shared" si="51"/>
        <v>0</v>
      </c>
      <c r="L221" s="24">
        <f t="shared" si="53"/>
        <v>293.19</v>
      </c>
      <c r="M221" s="24">
        <f t="shared" si="54"/>
        <v>190535.88</v>
      </c>
      <c r="N221" s="24">
        <f t="shared" si="55"/>
        <v>73442.570000000007</v>
      </c>
      <c r="O221" s="24">
        <f t="shared" si="63"/>
        <v>47694.179999999993</v>
      </c>
      <c r="P221" s="24">
        <f t="shared" si="64"/>
        <v>114000</v>
      </c>
      <c r="Q221" s="7">
        <f t="shared" si="56"/>
        <v>1.3156004385964915</v>
      </c>
      <c r="R221" s="7">
        <f t="shared" si="57"/>
        <v>0.6713673684210526</v>
      </c>
      <c r="S221" s="5">
        <f t="shared" si="58"/>
        <v>4.821031106184908E-2</v>
      </c>
      <c r="T221" s="5">
        <f t="shared" si="59"/>
        <v>2.9221158422983749E-2</v>
      </c>
      <c r="U221" s="5">
        <f t="shared" si="60"/>
        <v>1.8989152638865331E-2</v>
      </c>
    </row>
    <row r="222" spans="1:21" x14ac:dyDescent="0.25">
      <c r="A222">
        <v>18</v>
      </c>
      <c r="B222">
        <v>215</v>
      </c>
      <c r="C222" s="10">
        <f t="shared" si="61"/>
        <v>263978.45</v>
      </c>
      <c r="D222" s="10">
        <f>'(Optional) Additional IN-OUT'!H229</f>
        <v>0</v>
      </c>
      <c r="E222" s="10">
        <f>ROUND(((C222+D222)*(1+Nocharge_monthly_return)),2)</f>
        <v>265061.90000000002</v>
      </c>
      <c r="F222" s="10">
        <f t="shared" si="62"/>
        <v>190535.88</v>
      </c>
      <c r="G222" s="10">
        <f t="shared" si="52"/>
        <v>0</v>
      </c>
      <c r="H222" s="10">
        <f>ROUND(((F222+G222)*(1+Withcharge_monthly_return)),2)</f>
        <v>191317.9</v>
      </c>
      <c r="I222" s="10">
        <f t="shared" si="50"/>
        <v>293.94</v>
      </c>
      <c r="J222" t="b">
        <f t="shared" si="65"/>
        <v>0</v>
      </c>
      <c r="K222" s="10">
        <f t="shared" si="51"/>
        <v>0</v>
      </c>
      <c r="L222" s="24">
        <f t="shared" si="53"/>
        <v>293.94</v>
      </c>
      <c r="M222" s="24">
        <f t="shared" si="54"/>
        <v>191023.96</v>
      </c>
      <c r="N222" s="24">
        <f t="shared" si="55"/>
        <v>74037.940000000031</v>
      </c>
      <c r="O222" s="24">
        <f t="shared" si="63"/>
        <v>47988.119999999995</v>
      </c>
      <c r="P222" s="24">
        <f t="shared" si="64"/>
        <v>114000</v>
      </c>
      <c r="Q222" s="7">
        <f t="shared" si="56"/>
        <v>1.3251043859649125</v>
      </c>
      <c r="R222" s="7">
        <f t="shared" si="57"/>
        <v>0.67564877192982453</v>
      </c>
      <c r="S222" s="5">
        <f t="shared" si="58"/>
        <v>4.8220387126001692E-2</v>
      </c>
      <c r="T222" s="5">
        <f t="shared" si="59"/>
        <v>2.9230243104609817E-2</v>
      </c>
      <c r="U222" s="5">
        <f t="shared" si="60"/>
        <v>1.8990144021391875E-2</v>
      </c>
    </row>
    <row r="223" spans="1:21" x14ac:dyDescent="0.25">
      <c r="A223">
        <v>18</v>
      </c>
      <c r="B223">
        <v>216</v>
      </c>
      <c r="C223" s="10">
        <f t="shared" si="61"/>
        <v>265061.90000000002</v>
      </c>
      <c r="D223" s="10">
        <f>'(Optional) Additional IN-OUT'!H230</f>
        <v>0</v>
      </c>
      <c r="E223" s="10">
        <f>ROUND(((C223+D223)*(1+Nocharge_monthly_return)),2)</f>
        <v>266149.8</v>
      </c>
      <c r="F223" s="10">
        <f t="shared" si="62"/>
        <v>191023.96</v>
      </c>
      <c r="G223" s="10">
        <f t="shared" si="52"/>
        <v>0</v>
      </c>
      <c r="H223" s="10">
        <f>ROUND(((F223+G223)*(1+Withcharge_monthly_return)),2)</f>
        <v>191807.98</v>
      </c>
      <c r="I223" s="10">
        <f t="shared" si="50"/>
        <v>294.69</v>
      </c>
      <c r="J223" t="b">
        <f t="shared" si="65"/>
        <v>0</v>
      </c>
      <c r="K223" s="10">
        <f t="shared" si="51"/>
        <v>0</v>
      </c>
      <c r="L223" s="24">
        <f t="shared" si="53"/>
        <v>294.69</v>
      </c>
      <c r="M223" s="24">
        <f t="shared" si="54"/>
        <v>191513.29</v>
      </c>
      <c r="N223" s="24">
        <f t="shared" si="55"/>
        <v>74636.50999999998</v>
      </c>
      <c r="O223" s="24">
        <f t="shared" si="63"/>
        <v>48282.81</v>
      </c>
      <c r="P223" s="24">
        <f t="shared" si="64"/>
        <v>114000</v>
      </c>
      <c r="Q223" s="7">
        <f t="shared" si="56"/>
        <v>1.3346473684210527</v>
      </c>
      <c r="R223" s="7">
        <f t="shared" si="57"/>
        <v>0.67994114035087727</v>
      </c>
      <c r="S223" s="5">
        <f t="shared" si="58"/>
        <v>4.8230370685202126E-2</v>
      </c>
      <c r="T223" s="5">
        <f t="shared" si="59"/>
        <v>2.9239243666037092E-2</v>
      </c>
      <c r="U223" s="5">
        <f t="shared" si="60"/>
        <v>1.8991127019165034E-2</v>
      </c>
    </row>
    <row r="224" spans="1:21" x14ac:dyDescent="0.25">
      <c r="A224">
        <v>19</v>
      </c>
      <c r="B224">
        <v>217</v>
      </c>
      <c r="C224" s="10">
        <f t="shared" si="61"/>
        <v>266149.8</v>
      </c>
      <c r="D224" s="10">
        <f>'(Optional) Additional IN-OUT'!H231</f>
        <v>0</v>
      </c>
      <c r="E224" s="10">
        <f>ROUND(((C224+D224)*(1+Nocharge_monthly_return)),2)</f>
        <v>267242.15999999997</v>
      </c>
      <c r="F224" s="10">
        <f t="shared" si="62"/>
        <v>191513.29</v>
      </c>
      <c r="G224" s="10">
        <f t="shared" si="52"/>
        <v>0</v>
      </c>
      <c r="H224" s="10">
        <f>ROUND(((F224+G224)*(1+Withcharge_monthly_return)),2)</f>
        <v>192299.32</v>
      </c>
      <c r="I224" s="10">
        <f t="shared" si="50"/>
        <v>295.44</v>
      </c>
      <c r="J224" t="b">
        <f t="shared" si="65"/>
        <v>1</v>
      </c>
      <c r="K224" s="10">
        <f t="shared" si="51"/>
        <v>0</v>
      </c>
      <c r="L224" s="24">
        <f t="shared" si="53"/>
        <v>295.44</v>
      </c>
      <c r="M224" s="24">
        <f t="shared" si="54"/>
        <v>192003.88</v>
      </c>
      <c r="N224" s="24">
        <f t="shared" si="55"/>
        <v>75238.27999999997</v>
      </c>
      <c r="O224" s="24">
        <f t="shared" si="63"/>
        <v>48578.25</v>
      </c>
      <c r="P224" s="24">
        <f t="shared" si="64"/>
        <v>114000</v>
      </c>
      <c r="Q224" s="7">
        <f t="shared" si="56"/>
        <v>1.3442294736842104</v>
      </c>
      <c r="R224" s="7">
        <f t="shared" si="57"/>
        <v>0.68424456140350887</v>
      </c>
      <c r="S224" s="5">
        <f t="shared" si="58"/>
        <v>4.8240261218783415E-2</v>
      </c>
      <c r="T224" s="5">
        <f t="shared" si="59"/>
        <v>2.9248163284712952E-2</v>
      </c>
      <c r="U224" s="5">
        <f t="shared" si="60"/>
        <v>1.8992097934070463E-2</v>
      </c>
    </row>
    <row r="225" spans="1:21" x14ac:dyDescent="0.25">
      <c r="A225">
        <v>19</v>
      </c>
      <c r="B225">
        <v>218</v>
      </c>
      <c r="C225" s="10">
        <f t="shared" si="61"/>
        <v>267242.15999999997</v>
      </c>
      <c r="D225" s="10">
        <f>'(Optional) Additional IN-OUT'!H232</f>
        <v>0</v>
      </c>
      <c r="E225" s="10">
        <f>ROUND(((C225+D225)*(1+Nocharge_monthly_return)),2)</f>
        <v>268339.01</v>
      </c>
      <c r="F225" s="10">
        <f t="shared" si="62"/>
        <v>192003.88</v>
      </c>
      <c r="G225" s="10">
        <f t="shared" si="52"/>
        <v>0</v>
      </c>
      <c r="H225" s="10">
        <f>ROUND(((F225+G225)*(1+Withcharge_monthly_return)),2)</f>
        <v>192791.93</v>
      </c>
      <c r="I225" s="10">
        <f t="shared" si="50"/>
        <v>296.2</v>
      </c>
      <c r="J225" t="b">
        <f t="shared" si="65"/>
        <v>0</v>
      </c>
      <c r="K225" s="10">
        <f t="shared" si="51"/>
        <v>0</v>
      </c>
      <c r="L225" s="24">
        <f t="shared" si="53"/>
        <v>296.2</v>
      </c>
      <c r="M225" s="24">
        <f t="shared" si="54"/>
        <v>192495.72999999998</v>
      </c>
      <c r="N225" s="24">
        <f t="shared" si="55"/>
        <v>75843.280000000028</v>
      </c>
      <c r="O225" s="24">
        <f t="shared" si="63"/>
        <v>48874.45</v>
      </c>
      <c r="P225" s="24">
        <f t="shared" si="64"/>
        <v>114000</v>
      </c>
      <c r="Q225" s="7">
        <f t="shared" si="56"/>
        <v>1.3538509649122807</v>
      </c>
      <c r="R225" s="7">
        <f t="shared" si="57"/>
        <v>0.6885590350877191</v>
      </c>
      <c r="S225" s="5">
        <f t="shared" si="58"/>
        <v>4.8250062529345647E-2</v>
      </c>
      <c r="T225" s="5">
        <f t="shared" si="59"/>
        <v>2.9257002113702316E-2</v>
      </c>
      <c r="U225" s="5">
        <f t="shared" si="60"/>
        <v>1.8993060415643331E-2</v>
      </c>
    </row>
    <row r="226" spans="1:21" x14ac:dyDescent="0.25">
      <c r="A226">
        <v>19</v>
      </c>
      <c r="B226">
        <v>219</v>
      </c>
      <c r="C226" s="10">
        <f t="shared" si="61"/>
        <v>268339.01</v>
      </c>
      <c r="D226" s="10">
        <f>'(Optional) Additional IN-OUT'!H233</f>
        <v>0</v>
      </c>
      <c r="E226" s="10">
        <f>ROUND(((C226+D226)*(1+Nocharge_monthly_return)),2)</f>
        <v>269440.36</v>
      </c>
      <c r="F226" s="10">
        <f t="shared" si="62"/>
        <v>192495.72999999998</v>
      </c>
      <c r="G226" s="10">
        <f t="shared" si="52"/>
        <v>0</v>
      </c>
      <c r="H226" s="10">
        <f>ROUND(((F226+G226)*(1+Withcharge_monthly_return)),2)</f>
        <v>193285.79</v>
      </c>
      <c r="I226" s="10">
        <f t="shared" si="50"/>
        <v>296.95999999999998</v>
      </c>
      <c r="J226" t="b">
        <f t="shared" si="65"/>
        <v>0</v>
      </c>
      <c r="K226" s="10">
        <f t="shared" si="51"/>
        <v>0</v>
      </c>
      <c r="L226" s="24">
        <f t="shared" si="53"/>
        <v>296.95999999999998</v>
      </c>
      <c r="M226" s="24">
        <f t="shared" si="54"/>
        <v>192988.83000000002</v>
      </c>
      <c r="N226" s="24">
        <f t="shared" si="55"/>
        <v>76451.52999999997</v>
      </c>
      <c r="O226" s="24">
        <f t="shared" si="63"/>
        <v>49171.409999999996</v>
      </c>
      <c r="P226" s="24">
        <f t="shared" si="64"/>
        <v>114000</v>
      </c>
      <c r="Q226" s="7">
        <f t="shared" si="56"/>
        <v>1.3635119298245613</v>
      </c>
      <c r="R226" s="7">
        <f t="shared" si="57"/>
        <v>0.69288447368421058</v>
      </c>
      <c r="S226" s="5">
        <f t="shared" si="58"/>
        <v>4.8259774029582411E-2</v>
      </c>
      <c r="T226" s="5">
        <f t="shared" si="59"/>
        <v>2.9265757388194681E-2</v>
      </c>
      <c r="U226" s="5">
        <f t="shared" si="60"/>
        <v>1.899401664138773E-2</v>
      </c>
    </row>
    <row r="227" spans="1:21" x14ac:dyDescent="0.25">
      <c r="A227">
        <v>19</v>
      </c>
      <c r="B227">
        <v>220</v>
      </c>
      <c r="C227" s="10">
        <f t="shared" si="61"/>
        <v>269440.36</v>
      </c>
      <c r="D227" s="10">
        <f>'(Optional) Additional IN-OUT'!H234</f>
        <v>0</v>
      </c>
      <c r="E227" s="10">
        <f>ROUND(((C227+D227)*(1+Nocharge_monthly_return)),2)</f>
        <v>270546.23</v>
      </c>
      <c r="F227" s="10">
        <f t="shared" si="62"/>
        <v>192988.83000000002</v>
      </c>
      <c r="G227" s="10">
        <f t="shared" si="52"/>
        <v>0</v>
      </c>
      <c r="H227" s="10">
        <f>ROUND(((F227+G227)*(1+Withcharge_monthly_return)),2)</f>
        <v>193780.92</v>
      </c>
      <c r="I227" s="10">
        <f t="shared" si="50"/>
        <v>297.72000000000003</v>
      </c>
      <c r="J227" t="b">
        <f t="shared" si="65"/>
        <v>0</v>
      </c>
      <c r="K227" s="10">
        <f t="shared" si="51"/>
        <v>0</v>
      </c>
      <c r="L227" s="24">
        <f t="shared" si="53"/>
        <v>297.72000000000003</v>
      </c>
      <c r="M227" s="24">
        <f t="shared" si="54"/>
        <v>193483.2</v>
      </c>
      <c r="N227" s="24">
        <f t="shared" si="55"/>
        <v>77063.02999999997</v>
      </c>
      <c r="O227" s="24">
        <f t="shared" si="63"/>
        <v>49469.13</v>
      </c>
      <c r="P227" s="24">
        <f t="shared" si="64"/>
        <v>114000</v>
      </c>
      <c r="Q227" s="7">
        <f t="shared" si="56"/>
        <v>1.373212543859649</v>
      </c>
      <c r="R227" s="7">
        <f t="shared" si="57"/>
        <v>0.69722105263157896</v>
      </c>
      <c r="S227" s="5">
        <f t="shared" si="58"/>
        <v>4.82693972695898E-2</v>
      </c>
      <c r="T227" s="5">
        <f t="shared" si="59"/>
        <v>2.927443513546488E-2</v>
      </c>
      <c r="U227" s="5">
        <f t="shared" si="60"/>
        <v>1.899496213412492E-2</v>
      </c>
    </row>
    <row r="228" spans="1:21" x14ac:dyDescent="0.25">
      <c r="A228">
        <v>19</v>
      </c>
      <c r="B228">
        <v>221</v>
      </c>
      <c r="C228" s="10">
        <f t="shared" si="61"/>
        <v>270546.23</v>
      </c>
      <c r="D228" s="10">
        <f>'(Optional) Additional IN-OUT'!H235</f>
        <v>0</v>
      </c>
      <c r="E228" s="10">
        <f>ROUND(((C228+D228)*(1+Nocharge_monthly_return)),2)</f>
        <v>271656.64</v>
      </c>
      <c r="F228" s="10">
        <f t="shared" si="62"/>
        <v>193483.2</v>
      </c>
      <c r="G228" s="10">
        <f t="shared" si="52"/>
        <v>0</v>
      </c>
      <c r="H228" s="10">
        <f>ROUND(((F228+G228)*(1+Withcharge_monthly_return)),2)</f>
        <v>194277.32</v>
      </c>
      <c r="I228" s="10">
        <f t="shared" si="50"/>
        <v>298.48</v>
      </c>
      <c r="J228" t="b">
        <f t="shared" si="65"/>
        <v>0</v>
      </c>
      <c r="K228" s="10">
        <f t="shared" si="51"/>
        <v>0</v>
      </c>
      <c r="L228" s="24">
        <f t="shared" si="53"/>
        <v>298.48</v>
      </c>
      <c r="M228" s="24">
        <f t="shared" si="54"/>
        <v>193978.84</v>
      </c>
      <c r="N228" s="24">
        <f t="shared" si="55"/>
        <v>77677.800000000017</v>
      </c>
      <c r="O228" s="24">
        <f t="shared" si="63"/>
        <v>49767.61</v>
      </c>
      <c r="P228" s="24">
        <f t="shared" si="64"/>
        <v>114000</v>
      </c>
      <c r="Q228" s="7">
        <f t="shared" si="56"/>
        <v>1.3829529824561404</v>
      </c>
      <c r="R228" s="7">
        <f t="shared" si="57"/>
        <v>0.70156877192982448</v>
      </c>
      <c r="S228" s="5">
        <f t="shared" si="58"/>
        <v>4.8278933750275713E-2</v>
      </c>
      <c r="T228" s="5">
        <f t="shared" si="59"/>
        <v>2.9283035459520591E-2</v>
      </c>
      <c r="U228" s="5">
        <f t="shared" si="60"/>
        <v>1.8995898290755122E-2</v>
      </c>
    </row>
    <row r="229" spans="1:21" x14ac:dyDescent="0.25">
      <c r="A229">
        <v>19</v>
      </c>
      <c r="B229">
        <v>222</v>
      </c>
      <c r="C229" s="10">
        <f t="shared" si="61"/>
        <v>271656.64</v>
      </c>
      <c r="D229" s="10">
        <f>'(Optional) Additional IN-OUT'!H236</f>
        <v>0</v>
      </c>
      <c r="E229" s="10">
        <f>ROUND(((C229+D229)*(1+Nocharge_monthly_return)),2)</f>
        <v>272771.61</v>
      </c>
      <c r="F229" s="10">
        <f t="shared" si="62"/>
        <v>193978.84</v>
      </c>
      <c r="G229" s="10">
        <f t="shared" si="52"/>
        <v>0</v>
      </c>
      <c r="H229" s="10">
        <f>ROUND(((F229+G229)*(1+Withcharge_monthly_return)),2)</f>
        <v>194774.99</v>
      </c>
      <c r="I229" s="10">
        <f t="shared" si="50"/>
        <v>299.25</v>
      </c>
      <c r="J229" t="b">
        <f t="shared" si="65"/>
        <v>0</v>
      </c>
      <c r="K229" s="10">
        <f t="shared" si="51"/>
        <v>0</v>
      </c>
      <c r="L229" s="24">
        <f t="shared" si="53"/>
        <v>299.25</v>
      </c>
      <c r="M229" s="24">
        <f t="shared" si="54"/>
        <v>194475.74</v>
      </c>
      <c r="N229" s="24">
        <f t="shared" si="55"/>
        <v>78295.87</v>
      </c>
      <c r="O229" s="24">
        <f t="shared" si="63"/>
        <v>50066.86</v>
      </c>
      <c r="P229" s="24">
        <f t="shared" si="64"/>
        <v>114000</v>
      </c>
      <c r="Q229" s="7">
        <f t="shared" si="56"/>
        <v>1.3927334210526316</v>
      </c>
      <c r="R229" s="7">
        <f t="shared" si="57"/>
        <v>0.70592754385964906</v>
      </c>
      <c r="S229" s="5">
        <f t="shared" si="58"/>
        <v>4.8288384924775739E-2</v>
      </c>
      <c r="T229" s="5">
        <f t="shared" si="59"/>
        <v>2.9291555608782306E-2</v>
      </c>
      <c r="U229" s="5">
        <f t="shared" si="60"/>
        <v>1.8996829315993433E-2</v>
      </c>
    </row>
    <row r="230" spans="1:21" x14ac:dyDescent="0.25">
      <c r="A230">
        <v>19</v>
      </c>
      <c r="B230">
        <v>223</v>
      </c>
      <c r="C230" s="10">
        <f t="shared" si="61"/>
        <v>272771.61</v>
      </c>
      <c r="D230" s="10">
        <f>'(Optional) Additional IN-OUT'!H237</f>
        <v>0</v>
      </c>
      <c r="E230" s="10">
        <f>ROUND(((C230+D230)*(1+Nocharge_monthly_return)),2)</f>
        <v>273891.15000000002</v>
      </c>
      <c r="F230" s="10">
        <f t="shared" si="62"/>
        <v>194475.74</v>
      </c>
      <c r="G230" s="10">
        <f t="shared" si="52"/>
        <v>0</v>
      </c>
      <c r="H230" s="10">
        <f>ROUND(((F230+G230)*(1+Withcharge_monthly_return)),2)</f>
        <v>195273.93</v>
      </c>
      <c r="I230" s="10">
        <f t="shared" si="50"/>
        <v>300.01</v>
      </c>
      <c r="J230" t="b">
        <f t="shared" si="65"/>
        <v>0</v>
      </c>
      <c r="K230" s="10">
        <f t="shared" si="51"/>
        <v>0</v>
      </c>
      <c r="L230" s="24">
        <f t="shared" si="53"/>
        <v>300.01</v>
      </c>
      <c r="M230" s="24">
        <f t="shared" si="54"/>
        <v>194973.91999999998</v>
      </c>
      <c r="N230" s="24">
        <f t="shared" si="55"/>
        <v>78917.23000000004</v>
      </c>
      <c r="O230" s="24">
        <f t="shared" si="63"/>
        <v>50366.87</v>
      </c>
      <c r="P230" s="24">
        <f t="shared" si="64"/>
        <v>114000</v>
      </c>
      <c r="Q230" s="7">
        <f t="shared" si="56"/>
        <v>1.4025539473684212</v>
      </c>
      <c r="R230" s="7">
        <f t="shared" si="57"/>
        <v>0.71029754385964905</v>
      </c>
      <c r="S230" s="5">
        <f t="shared" si="58"/>
        <v>4.8297750140231188E-2</v>
      </c>
      <c r="T230" s="5">
        <f t="shared" si="59"/>
        <v>2.9300001439572631E-2</v>
      </c>
      <c r="U230" s="5">
        <f t="shared" si="60"/>
        <v>1.8997748700658557E-2</v>
      </c>
    </row>
    <row r="231" spans="1:21" x14ac:dyDescent="0.25">
      <c r="A231">
        <v>19</v>
      </c>
      <c r="B231">
        <v>224</v>
      </c>
      <c r="C231" s="10">
        <f t="shared" si="61"/>
        <v>273891.15000000002</v>
      </c>
      <c r="D231" s="10">
        <f>'(Optional) Additional IN-OUT'!H238</f>
        <v>0</v>
      </c>
      <c r="E231" s="10">
        <f>ROUND(((C231+D231)*(1+Nocharge_monthly_return)),2)</f>
        <v>275015.28999999998</v>
      </c>
      <c r="F231" s="10">
        <f t="shared" si="62"/>
        <v>194973.91999999998</v>
      </c>
      <c r="G231" s="10">
        <f t="shared" si="52"/>
        <v>0</v>
      </c>
      <c r="H231" s="10">
        <f>ROUND(((F231+G231)*(1+Withcharge_monthly_return)),2)</f>
        <v>195774.16</v>
      </c>
      <c r="I231" s="10">
        <f t="shared" si="50"/>
        <v>300.77999999999997</v>
      </c>
      <c r="J231" t="b">
        <f t="shared" si="65"/>
        <v>0</v>
      </c>
      <c r="K231" s="10">
        <f t="shared" si="51"/>
        <v>0</v>
      </c>
      <c r="L231" s="24">
        <f t="shared" si="53"/>
        <v>300.77999999999997</v>
      </c>
      <c r="M231" s="24">
        <f t="shared" si="54"/>
        <v>195473.38</v>
      </c>
      <c r="N231" s="24">
        <f t="shared" si="55"/>
        <v>79541.909999999974</v>
      </c>
      <c r="O231" s="24">
        <f t="shared" si="63"/>
        <v>50667.65</v>
      </c>
      <c r="P231" s="24">
        <f t="shared" si="64"/>
        <v>114000</v>
      </c>
      <c r="Q231" s="7">
        <f t="shared" si="56"/>
        <v>1.4124148245614032</v>
      </c>
      <c r="R231" s="7">
        <f t="shared" si="57"/>
        <v>0.71467877192982465</v>
      </c>
      <c r="S231" s="5">
        <f t="shared" si="58"/>
        <v>4.8307032853043649E-2</v>
      </c>
      <c r="T231" s="5">
        <f t="shared" si="59"/>
        <v>2.9308373011099231E-2</v>
      </c>
      <c r="U231" s="5">
        <f t="shared" si="60"/>
        <v>1.8998659841944418E-2</v>
      </c>
    </row>
    <row r="232" spans="1:21" x14ac:dyDescent="0.25">
      <c r="A232">
        <v>19</v>
      </c>
      <c r="B232">
        <v>225</v>
      </c>
      <c r="C232" s="10">
        <f t="shared" si="61"/>
        <v>275015.28999999998</v>
      </c>
      <c r="D232" s="10">
        <f>'(Optional) Additional IN-OUT'!H239</f>
        <v>0</v>
      </c>
      <c r="E232" s="10">
        <f>ROUND(((C232+D232)*(1+Nocharge_monthly_return)),2)</f>
        <v>276144.03999999998</v>
      </c>
      <c r="F232" s="10">
        <f t="shared" si="62"/>
        <v>195473.38</v>
      </c>
      <c r="G232" s="10">
        <f t="shared" si="52"/>
        <v>0</v>
      </c>
      <c r="H232" s="10">
        <f>ROUND(((F232+G232)*(1+Withcharge_monthly_return)),2)</f>
        <v>196275.67</v>
      </c>
      <c r="I232" s="10">
        <f t="shared" si="50"/>
        <v>301.55</v>
      </c>
      <c r="J232" t="b">
        <f t="shared" si="65"/>
        <v>0</v>
      </c>
      <c r="K232" s="10">
        <f t="shared" si="51"/>
        <v>0</v>
      </c>
      <c r="L232" s="24">
        <f t="shared" si="53"/>
        <v>301.55</v>
      </c>
      <c r="M232" s="24">
        <f t="shared" si="54"/>
        <v>195974.12000000002</v>
      </c>
      <c r="N232" s="24">
        <f t="shared" si="55"/>
        <v>80169.919999999955</v>
      </c>
      <c r="O232" s="24">
        <f t="shared" si="63"/>
        <v>50969.200000000004</v>
      </c>
      <c r="P232" s="24">
        <f t="shared" si="64"/>
        <v>114000</v>
      </c>
      <c r="Q232" s="7">
        <f t="shared" si="56"/>
        <v>1.4223161403508771</v>
      </c>
      <c r="R232" s="7">
        <f t="shared" si="57"/>
        <v>0.71907122807017565</v>
      </c>
      <c r="S232" s="5">
        <f t="shared" si="58"/>
        <v>4.8316232355895793E-2</v>
      </c>
      <c r="T232" s="5">
        <f t="shared" si="59"/>
        <v>2.9316670388600693E-2</v>
      </c>
      <c r="U232" s="5">
        <f t="shared" si="60"/>
        <v>1.89995619672951E-2</v>
      </c>
    </row>
    <row r="233" spans="1:21" x14ac:dyDescent="0.25">
      <c r="A233">
        <v>19</v>
      </c>
      <c r="B233">
        <v>226</v>
      </c>
      <c r="C233" s="10">
        <f t="shared" si="61"/>
        <v>276144.03999999998</v>
      </c>
      <c r="D233" s="10">
        <f>'(Optional) Additional IN-OUT'!H240</f>
        <v>0</v>
      </c>
      <c r="E233" s="10">
        <f>ROUND(((C233+D233)*(1+Nocharge_monthly_return)),2)</f>
        <v>277277.42</v>
      </c>
      <c r="F233" s="10">
        <f t="shared" si="62"/>
        <v>195974.12000000002</v>
      </c>
      <c r="G233" s="10">
        <f t="shared" si="52"/>
        <v>0</v>
      </c>
      <c r="H233" s="10">
        <f>ROUND(((F233+G233)*(1+Withcharge_monthly_return)),2)</f>
        <v>196778.46</v>
      </c>
      <c r="I233" s="10">
        <f t="shared" si="50"/>
        <v>302.33</v>
      </c>
      <c r="J233" t="b">
        <f t="shared" si="65"/>
        <v>0</v>
      </c>
      <c r="K233" s="10">
        <f t="shared" si="51"/>
        <v>0</v>
      </c>
      <c r="L233" s="24">
        <f t="shared" si="53"/>
        <v>302.33</v>
      </c>
      <c r="M233" s="24">
        <f t="shared" si="54"/>
        <v>196476.13</v>
      </c>
      <c r="N233" s="24">
        <f t="shared" si="55"/>
        <v>80801.289999999979</v>
      </c>
      <c r="O233" s="24">
        <f t="shared" si="63"/>
        <v>51271.530000000006</v>
      </c>
      <c r="P233" s="24">
        <f t="shared" si="64"/>
        <v>114000</v>
      </c>
      <c r="Q233" s="7">
        <f t="shared" si="56"/>
        <v>1.4322580701754384</v>
      </c>
      <c r="R233" s="7">
        <f t="shared" si="57"/>
        <v>0.72347482456140355</v>
      </c>
      <c r="S233" s="5">
        <f t="shared" si="58"/>
        <v>4.8325349975200688E-2</v>
      </c>
      <c r="T233" s="5">
        <f t="shared" si="59"/>
        <v>2.9324890861444127E-2</v>
      </c>
      <c r="U233" s="5">
        <f t="shared" si="60"/>
        <v>1.9000459113756561E-2</v>
      </c>
    </row>
    <row r="234" spans="1:21" x14ac:dyDescent="0.25">
      <c r="A234">
        <v>19</v>
      </c>
      <c r="B234">
        <v>227</v>
      </c>
      <c r="C234" s="10">
        <f t="shared" si="61"/>
        <v>277277.42</v>
      </c>
      <c r="D234" s="10">
        <f>'(Optional) Additional IN-OUT'!H241</f>
        <v>0</v>
      </c>
      <c r="E234" s="10">
        <f>ROUND(((C234+D234)*(1+Nocharge_monthly_return)),2)</f>
        <v>278415.46000000002</v>
      </c>
      <c r="F234" s="10">
        <f t="shared" si="62"/>
        <v>196476.13</v>
      </c>
      <c r="G234" s="10">
        <f t="shared" si="52"/>
        <v>0</v>
      </c>
      <c r="H234" s="10">
        <f>ROUND(((F234+G234)*(1+Withcharge_monthly_return)),2)</f>
        <v>197282.53</v>
      </c>
      <c r="I234" s="10">
        <f t="shared" si="50"/>
        <v>303.10000000000002</v>
      </c>
      <c r="J234" t="b">
        <f t="shared" si="65"/>
        <v>0</v>
      </c>
      <c r="K234" s="10">
        <f t="shared" si="51"/>
        <v>0</v>
      </c>
      <c r="L234" s="24">
        <f t="shared" si="53"/>
        <v>303.10000000000002</v>
      </c>
      <c r="M234" s="24">
        <f t="shared" si="54"/>
        <v>196979.43</v>
      </c>
      <c r="N234" s="24">
        <f t="shared" si="55"/>
        <v>81436.030000000028</v>
      </c>
      <c r="O234" s="24">
        <f t="shared" si="63"/>
        <v>51574.630000000005</v>
      </c>
      <c r="P234" s="24">
        <f t="shared" si="64"/>
        <v>114000</v>
      </c>
      <c r="Q234" s="7">
        <f t="shared" si="56"/>
        <v>1.4422408771929827</v>
      </c>
      <c r="R234" s="7">
        <f t="shared" si="57"/>
        <v>0.72788973684210512</v>
      </c>
      <c r="S234" s="5">
        <f t="shared" si="58"/>
        <v>4.8334388985502214E-2</v>
      </c>
      <c r="T234" s="5">
        <f t="shared" si="59"/>
        <v>2.9333040089203011E-2</v>
      </c>
      <c r="U234" s="5">
        <f t="shared" si="60"/>
        <v>1.9001348896299203E-2</v>
      </c>
    </row>
    <row r="235" spans="1:21" x14ac:dyDescent="0.25">
      <c r="A235">
        <v>19</v>
      </c>
      <c r="B235">
        <v>228</v>
      </c>
      <c r="C235" s="10">
        <f t="shared" si="61"/>
        <v>278415.46000000002</v>
      </c>
      <c r="D235" s="10">
        <f>'(Optional) Additional IN-OUT'!H242</f>
        <v>0</v>
      </c>
      <c r="E235" s="10">
        <f>ROUND(((C235+D235)*(1+Nocharge_monthly_return)),2)</f>
        <v>279558.17</v>
      </c>
      <c r="F235" s="10">
        <f t="shared" si="62"/>
        <v>196979.43</v>
      </c>
      <c r="G235" s="10">
        <f t="shared" si="52"/>
        <v>0</v>
      </c>
      <c r="H235" s="10">
        <f>ROUND(((F235+G235)*(1+Withcharge_monthly_return)),2)</f>
        <v>197787.9</v>
      </c>
      <c r="I235" s="10">
        <f t="shared" si="50"/>
        <v>303.88</v>
      </c>
      <c r="J235" t="b">
        <f t="shared" si="65"/>
        <v>0</v>
      </c>
      <c r="K235" s="10">
        <f t="shared" si="51"/>
        <v>0</v>
      </c>
      <c r="L235" s="24">
        <f t="shared" si="53"/>
        <v>303.88</v>
      </c>
      <c r="M235" s="24">
        <f t="shared" si="54"/>
        <v>197484.02</v>
      </c>
      <c r="N235" s="24">
        <f t="shared" si="55"/>
        <v>82074.149999999994</v>
      </c>
      <c r="O235" s="24">
        <f t="shared" si="63"/>
        <v>51878.51</v>
      </c>
      <c r="P235" s="24">
        <f t="shared" si="64"/>
        <v>114000</v>
      </c>
      <c r="Q235" s="7">
        <f t="shared" si="56"/>
        <v>1.4522646491228071</v>
      </c>
      <c r="R235" s="7">
        <f t="shared" si="57"/>
        <v>0.73231596491228057</v>
      </c>
      <c r="S235" s="5">
        <f t="shared" si="58"/>
        <v>4.8343348605565301E-2</v>
      </c>
      <c r="T235" s="5">
        <f t="shared" si="59"/>
        <v>2.9341118096287047E-2</v>
      </c>
      <c r="U235" s="5">
        <f t="shared" si="60"/>
        <v>1.9002230509278253E-2</v>
      </c>
    </row>
    <row r="236" spans="1:21" x14ac:dyDescent="0.25">
      <c r="A236">
        <v>20</v>
      </c>
      <c r="B236">
        <v>229</v>
      </c>
      <c r="C236" s="10">
        <f t="shared" si="61"/>
        <v>279558.17</v>
      </c>
      <c r="D236" s="10">
        <f>'(Optional) Additional IN-OUT'!H243</f>
        <v>0</v>
      </c>
      <c r="E236" s="10">
        <f>ROUND(((C236+D236)*(1+Nocharge_monthly_return)),2)</f>
        <v>280705.57</v>
      </c>
      <c r="F236" s="10">
        <f t="shared" si="62"/>
        <v>197484.02</v>
      </c>
      <c r="G236" s="10">
        <f t="shared" si="52"/>
        <v>0</v>
      </c>
      <c r="H236" s="10">
        <f>ROUND(((F236+G236)*(1+Withcharge_monthly_return)),2)</f>
        <v>198294.56</v>
      </c>
      <c r="I236" s="10">
        <f t="shared" si="50"/>
        <v>304.66000000000003</v>
      </c>
      <c r="J236" t="b">
        <f t="shared" si="65"/>
        <v>1</v>
      </c>
      <c r="K236" s="10">
        <f t="shared" si="51"/>
        <v>0</v>
      </c>
      <c r="L236" s="24">
        <f t="shared" si="53"/>
        <v>304.66000000000003</v>
      </c>
      <c r="M236" s="24">
        <f t="shared" si="54"/>
        <v>197989.9</v>
      </c>
      <c r="N236" s="24">
        <f t="shared" si="55"/>
        <v>82715.670000000013</v>
      </c>
      <c r="O236" s="24">
        <f t="shared" si="63"/>
        <v>52183.170000000006</v>
      </c>
      <c r="P236" s="24">
        <f t="shared" si="64"/>
        <v>114000</v>
      </c>
      <c r="Q236" s="7">
        <f t="shared" si="56"/>
        <v>1.462329561403509</v>
      </c>
      <c r="R236" s="7">
        <f t="shared" si="57"/>
        <v>0.73675350877192969</v>
      </c>
      <c r="S236" s="5">
        <f t="shared" si="58"/>
        <v>4.8352230038847407E-2</v>
      </c>
      <c r="T236" s="5">
        <f t="shared" si="59"/>
        <v>2.9349124913605744E-2</v>
      </c>
      <c r="U236" s="5">
        <f t="shared" si="60"/>
        <v>1.9003105125241664E-2</v>
      </c>
    </row>
    <row r="237" spans="1:21" x14ac:dyDescent="0.25">
      <c r="A237">
        <v>20</v>
      </c>
      <c r="B237">
        <v>230</v>
      </c>
      <c r="C237" s="10">
        <f t="shared" si="61"/>
        <v>280705.57</v>
      </c>
      <c r="D237" s="10">
        <f>'(Optional) Additional IN-OUT'!H244</f>
        <v>0</v>
      </c>
      <c r="E237" s="10">
        <f>ROUND(((C237+D237)*(1+Nocharge_monthly_return)),2)</f>
        <v>281857.68</v>
      </c>
      <c r="F237" s="10">
        <f t="shared" si="62"/>
        <v>197989.9</v>
      </c>
      <c r="G237" s="10">
        <f t="shared" si="52"/>
        <v>0</v>
      </c>
      <c r="H237" s="10">
        <f>ROUND(((F237+G237)*(1+Withcharge_monthly_return)),2)</f>
        <v>198802.51</v>
      </c>
      <c r="I237" s="10">
        <f t="shared" si="50"/>
        <v>305.44</v>
      </c>
      <c r="J237" t="b">
        <f t="shared" si="65"/>
        <v>0</v>
      </c>
      <c r="K237" s="10">
        <f t="shared" si="51"/>
        <v>0</v>
      </c>
      <c r="L237" s="24">
        <f t="shared" si="53"/>
        <v>305.44</v>
      </c>
      <c r="M237" s="24">
        <f t="shared" si="54"/>
        <v>198497.07</v>
      </c>
      <c r="N237" s="24">
        <f t="shared" si="55"/>
        <v>83360.609999999986</v>
      </c>
      <c r="O237" s="24">
        <f t="shared" si="63"/>
        <v>52488.610000000008</v>
      </c>
      <c r="P237" s="24">
        <f t="shared" si="64"/>
        <v>114000</v>
      </c>
      <c r="Q237" s="7">
        <f t="shared" si="56"/>
        <v>1.4724357894736841</v>
      </c>
      <c r="R237" s="7">
        <f t="shared" si="57"/>
        <v>0.74120236842105269</v>
      </c>
      <c r="S237" s="5">
        <f t="shared" si="58"/>
        <v>4.836103444997171E-2</v>
      </c>
      <c r="T237" s="5">
        <f t="shared" si="59"/>
        <v>2.9357060578392328E-2</v>
      </c>
      <c r="U237" s="5">
        <f t="shared" si="60"/>
        <v>1.9003973871579382E-2</v>
      </c>
    </row>
    <row r="238" spans="1:21" x14ac:dyDescent="0.25">
      <c r="A238">
        <v>20</v>
      </c>
      <c r="B238">
        <v>231</v>
      </c>
      <c r="C238" s="10">
        <f t="shared" si="61"/>
        <v>281857.68</v>
      </c>
      <c r="D238" s="10">
        <f>'(Optional) Additional IN-OUT'!H245</f>
        <v>0</v>
      </c>
      <c r="E238" s="10">
        <f>ROUND(((C238+D238)*(1+Nocharge_monthly_return)),2)</f>
        <v>283014.51</v>
      </c>
      <c r="F238" s="10">
        <f t="shared" si="62"/>
        <v>198497.07</v>
      </c>
      <c r="G238" s="10">
        <f t="shared" si="52"/>
        <v>0</v>
      </c>
      <c r="H238" s="10">
        <f>ROUND(((F238+G238)*(1+Withcharge_monthly_return)),2)</f>
        <v>199311.77</v>
      </c>
      <c r="I238" s="10">
        <f t="shared" si="50"/>
        <v>306.22000000000003</v>
      </c>
      <c r="J238" t="b">
        <f t="shared" si="65"/>
        <v>0</v>
      </c>
      <c r="K238" s="10">
        <f t="shared" si="51"/>
        <v>0</v>
      </c>
      <c r="L238" s="24">
        <f t="shared" si="53"/>
        <v>306.22000000000003</v>
      </c>
      <c r="M238" s="24">
        <f t="shared" si="54"/>
        <v>199005.55</v>
      </c>
      <c r="N238" s="24">
        <f t="shared" si="55"/>
        <v>84008.960000000021</v>
      </c>
      <c r="O238" s="24">
        <f t="shared" si="63"/>
        <v>52794.830000000009</v>
      </c>
      <c r="P238" s="24">
        <f t="shared" si="64"/>
        <v>114000</v>
      </c>
      <c r="Q238" s="7">
        <f t="shared" si="56"/>
        <v>1.4825834210526319</v>
      </c>
      <c r="R238" s="7">
        <f t="shared" si="57"/>
        <v>0.74566271929824546</v>
      </c>
      <c r="S238" s="5">
        <f t="shared" si="58"/>
        <v>4.8369761041530186E-2</v>
      </c>
      <c r="T238" s="5">
        <f t="shared" si="59"/>
        <v>2.936493050810424E-2</v>
      </c>
      <c r="U238" s="5">
        <f t="shared" si="60"/>
        <v>1.9004830533425946E-2</v>
      </c>
    </row>
    <row r="239" spans="1:21" x14ac:dyDescent="0.25">
      <c r="A239">
        <v>20</v>
      </c>
      <c r="B239">
        <v>232</v>
      </c>
      <c r="C239" s="10">
        <f t="shared" si="61"/>
        <v>283014.51</v>
      </c>
      <c r="D239" s="10">
        <f>'(Optional) Additional IN-OUT'!H246</f>
        <v>0</v>
      </c>
      <c r="E239" s="10">
        <f>ROUND(((C239+D239)*(1+Nocharge_monthly_return)),2)</f>
        <v>284176.09000000003</v>
      </c>
      <c r="F239" s="10">
        <f t="shared" si="62"/>
        <v>199005.55</v>
      </c>
      <c r="G239" s="10">
        <f t="shared" si="52"/>
        <v>0</v>
      </c>
      <c r="H239" s="10">
        <f>ROUND(((F239+G239)*(1+Withcharge_monthly_return)),2)</f>
        <v>199822.33</v>
      </c>
      <c r="I239" s="10">
        <f t="shared" si="50"/>
        <v>307</v>
      </c>
      <c r="J239" t="b">
        <f t="shared" si="65"/>
        <v>0</v>
      </c>
      <c r="K239" s="10">
        <f t="shared" si="51"/>
        <v>0</v>
      </c>
      <c r="L239" s="24">
        <f t="shared" si="53"/>
        <v>307</v>
      </c>
      <c r="M239" s="24">
        <f t="shared" si="54"/>
        <v>199515.33</v>
      </c>
      <c r="N239" s="24">
        <f t="shared" si="55"/>
        <v>84660.760000000038</v>
      </c>
      <c r="O239" s="24">
        <f t="shared" si="63"/>
        <v>53101.830000000009</v>
      </c>
      <c r="P239" s="24">
        <f t="shared" si="64"/>
        <v>114000</v>
      </c>
      <c r="Q239" s="7">
        <f t="shared" si="56"/>
        <v>1.4927727192982458</v>
      </c>
      <c r="R239" s="7">
        <f t="shared" si="57"/>
        <v>0.75013447368421038</v>
      </c>
      <c r="S239" s="5">
        <f t="shared" si="58"/>
        <v>4.8378412860319873E-2</v>
      </c>
      <c r="T239" s="5">
        <f t="shared" si="59"/>
        <v>2.937273197308787E-2</v>
      </c>
      <c r="U239" s="5">
        <f t="shared" si="60"/>
        <v>1.9005680887232004E-2</v>
      </c>
    </row>
    <row r="240" spans="1:21" x14ac:dyDescent="0.25">
      <c r="A240">
        <v>20</v>
      </c>
      <c r="B240">
        <v>233</v>
      </c>
      <c r="C240" s="10">
        <f t="shared" si="61"/>
        <v>284176.09000000003</v>
      </c>
      <c r="D240" s="10">
        <f>'(Optional) Additional IN-OUT'!H247</f>
        <v>0</v>
      </c>
      <c r="E240" s="10">
        <f>ROUND(((C240+D240)*(1+Nocharge_monthly_return)),2)</f>
        <v>285342.44</v>
      </c>
      <c r="F240" s="10">
        <f t="shared" si="62"/>
        <v>199515.33</v>
      </c>
      <c r="G240" s="10">
        <f t="shared" si="52"/>
        <v>0</v>
      </c>
      <c r="H240" s="10">
        <f>ROUND(((F240+G240)*(1+Withcharge_monthly_return)),2)</f>
        <v>200334.2</v>
      </c>
      <c r="I240" s="10">
        <f t="shared" si="50"/>
        <v>307.79000000000002</v>
      </c>
      <c r="J240" t="b">
        <f t="shared" si="65"/>
        <v>0</v>
      </c>
      <c r="K240" s="10">
        <f t="shared" si="51"/>
        <v>0</v>
      </c>
      <c r="L240" s="24">
        <f t="shared" si="53"/>
        <v>307.79000000000002</v>
      </c>
      <c r="M240" s="24">
        <f t="shared" si="54"/>
        <v>200026.41</v>
      </c>
      <c r="N240" s="24">
        <f t="shared" si="55"/>
        <v>85316.03</v>
      </c>
      <c r="O240" s="24">
        <f t="shared" si="63"/>
        <v>53409.62000000001</v>
      </c>
      <c r="P240" s="24">
        <f t="shared" si="64"/>
        <v>114000</v>
      </c>
      <c r="Q240" s="7">
        <f t="shared" si="56"/>
        <v>1.5030038596491226</v>
      </c>
      <c r="R240" s="7">
        <f t="shared" si="57"/>
        <v>0.75461763157894746</v>
      </c>
      <c r="S240" s="5">
        <f t="shared" si="58"/>
        <v>4.8386990960512688E-2</v>
      </c>
      <c r="T240" s="5">
        <f t="shared" si="59"/>
        <v>2.938046497491999E-2</v>
      </c>
      <c r="U240" s="5">
        <f t="shared" si="60"/>
        <v>1.9006525985592698E-2</v>
      </c>
    </row>
    <row r="241" spans="1:21" x14ac:dyDescent="0.25">
      <c r="A241">
        <v>20</v>
      </c>
      <c r="B241">
        <v>234</v>
      </c>
      <c r="C241" s="10">
        <f t="shared" si="61"/>
        <v>285342.44</v>
      </c>
      <c r="D241" s="10">
        <f>'(Optional) Additional IN-OUT'!H248</f>
        <v>0</v>
      </c>
      <c r="E241" s="10">
        <f>ROUND(((C241+D241)*(1+Nocharge_monthly_return)),2)</f>
        <v>286513.58</v>
      </c>
      <c r="F241" s="10">
        <f t="shared" si="62"/>
        <v>200026.41</v>
      </c>
      <c r="G241" s="10">
        <f t="shared" si="52"/>
        <v>0</v>
      </c>
      <c r="H241" s="10">
        <f>ROUND(((F241+G241)*(1+Withcharge_monthly_return)),2)</f>
        <v>200847.38</v>
      </c>
      <c r="I241" s="10">
        <f t="shared" si="50"/>
        <v>308.58</v>
      </c>
      <c r="J241" t="b">
        <f t="shared" si="65"/>
        <v>0</v>
      </c>
      <c r="K241" s="10">
        <f t="shared" si="51"/>
        <v>0</v>
      </c>
      <c r="L241" s="24">
        <f t="shared" si="53"/>
        <v>308.58</v>
      </c>
      <c r="M241" s="24">
        <f t="shared" si="54"/>
        <v>200538.80000000002</v>
      </c>
      <c r="N241" s="24">
        <f t="shared" si="55"/>
        <v>85974.78</v>
      </c>
      <c r="O241" s="24">
        <f t="shared" si="63"/>
        <v>53718.200000000012</v>
      </c>
      <c r="P241" s="24">
        <f t="shared" si="64"/>
        <v>114000</v>
      </c>
      <c r="Q241" s="7">
        <f t="shared" si="56"/>
        <v>1.5132770175438597</v>
      </c>
      <c r="R241" s="7">
        <f t="shared" si="57"/>
        <v>0.75911228070175452</v>
      </c>
      <c r="S241" s="5">
        <f t="shared" si="58"/>
        <v>4.8395496361728775E-2</v>
      </c>
      <c r="T241" s="5">
        <f t="shared" si="59"/>
        <v>2.93881321542258E-2</v>
      </c>
      <c r="U241" s="5">
        <f t="shared" si="60"/>
        <v>1.9007364207502975E-2</v>
      </c>
    </row>
    <row r="242" spans="1:21" x14ac:dyDescent="0.25">
      <c r="A242">
        <v>20</v>
      </c>
      <c r="B242">
        <v>235</v>
      </c>
      <c r="C242" s="10">
        <f t="shared" si="61"/>
        <v>286513.58</v>
      </c>
      <c r="D242" s="10">
        <f>'(Optional) Additional IN-OUT'!H249</f>
        <v>0</v>
      </c>
      <c r="E242" s="10">
        <f>ROUND(((C242+D242)*(1+Nocharge_monthly_return)),2)</f>
        <v>287689.52</v>
      </c>
      <c r="F242" s="10">
        <f t="shared" si="62"/>
        <v>200538.80000000002</v>
      </c>
      <c r="G242" s="10">
        <f t="shared" si="52"/>
        <v>0</v>
      </c>
      <c r="H242" s="10">
        <f>ROUND(((F242+G242)*(1+Withcharge_monthly_return)),2)</f>
        <v>201361.88</v>
      </c>
      <c r="I242" s="10">
        <f t="shared" si="50"/>
        <v>309.37</v>
      </c>
      <c r="J242" t="b">
        <f t="shared" si="65"/>
        <v>0</v>
      </c>
      <c r="K242" s="10">
        <f t="shared" si="51"/>
        <v>0</v>
      </c>
      <c r="L242" s="24">
        <f t="shared" si="53"/>
        <v>309.37</v>
      </c>
      <c r="M242" s="24">
        <f t="shared" si="54"/>
        <v>201052.51</v>
      </c>
      <c r="N242" s="24">
        <f t="shared" si="55"/>
        <v>86637.010000000009</v>
      </c>
      <c r="O242" s="24">
        <f t="shared" si="63"/>
        <v>54027.570000000014</v>
      </c>
      <c r="P242" s="24">
        <f t="shared" si="64"/>
        <v>114000</v>
      </c>
      <c r="Q242" s="7">
        <f t="shared" si="56"/>
        <v>1.5235922807017546</v>
      </c>
      <c r="R242" s="7">
        <f t="shared" si="57"/>
        <v>0.76361850877192983</v>
      </c>
      <c r="S242" s="5">
        <f t="shared" si="58"/>
        <v>4.8403928189153504E-2</v>
      </c>
      <c r="T242" s="5">
        <f t="shared" si="59"/>
        <v>2.9395736086620893E-2</v>
      </c>
      <c r="U242" s="5">
        <f t="shared" si="60"/>
        <v>1.9008192102532611E-2</v>
      </c>
    </row>
    <row r="243" spans="1:21" x14ac:dyDescent="0.25">
      <c r="A243">
        <v>20</v>
      </c>
      <c r="B243">
        <v>236</v>
      </c>
      <c r="C243" s="10">
        <f t="shared" si="61"/>
        <v>287689.52</v>
      </c>
      <c r="D243" s="10">
        <f>'(Optional) Additional IN-OUT'!H250</f>
        <v>0</v>
      </c>
      <c r="E243" s="10">
        <f>ROUND(((C243+D243)*(1+Nocharge_monthly_return)),2)</f>
        <v>288870.28999999998</v>
      </c>
      <c r="F243" s="10">
        <f t="shared" si="62"/>
        <v>201052.51</v>
      </c>
      <c r="G243" s="10">
        <f t="shared" si="52"/>
        <v>0</v>
      </c>
      <c r="H243" s="10">
        <f>ROUND(((F243+G243)*(1+Withcharge_monthly_return)),2)</f>
        <v>201877.69</v>
      </c>
      <c r="I243" s="10">
        <f t="shared" si="50"/>
        <v>310.16000000000003</v>
      </c>
      <c r="J243" t="b">
        <f t="shared" si="65"/>
        <v>0</v>
      </c>
      <c r="K243" s="10">
        <f t="shared" si="51"/>
        <v>0</v>
      </c>
      <c r="L243" s="24">
        <f t="shared" si="53"/>
        <v>310.16000000000003</v>
      </c>
      <c r="M243" s="24">
        <f t="shared" si="54"/>
        <v>201567.53</v>
      </c>
      <c r="N243" s="24">
        <f t="shared" si="55"/>
        <v>87302.75999999998</v>
      </c>
      <c r="O243" s="24">
        <f t="shared" si="63"/>
        <v>54337.730000000018</v>
      </c>
      <c r="P243" s="24">
        <f t="shared" si="64"/>
        <v>114000</v>
      </c>
      <c r="Q243" s="7">
        <f t="shared" si="56"/>
        <v>1.5339499122807014</v>
      </c>
      <c r="R243" s="7">
        <f t="shared" si="57"/>
        <v>0.76813622807017534</v>
      </c>
      <c r="S243" s="5">
        <f t="shared" si="58"/>
        <v>4.8412289288025961E-2</v>
      </c>
      <c r="T243" s="5">
        <f t="shared" si="59"/>
        <v>2.9403274090672282E-2</v>
      </c>
      <c r="U243" s="5">
        <f t="shared" si="60"/>
        <v>1.9009015197353679E-2</v>
      </c>
    </row>
    <row r="244" spans="1:21" x14ac:dyDescent="0.25">
      <c r="A244">
        <v>20</v>
      </c>
      <c r="B244">
        <v>237</v>
      </c>
      <c r="C244" s="10">
        <f t="shared" si="61"/>
        <v>288870.28999999998</v>
      </c>
      <c r="D244" s="10">
        <f>'(Optional) Additional IN-OUT'!H251</f>
        <v>0</v>
      </c>
      <c r="E244" s="10">
        <f>ROUND(((C244+D244)*(1+Nocharge_monthly_return)),2)</f>
        <v>290055.90999999997</v>
      </c>
      <c r="F244" s="10">
        <f t="shared" si="62"/>
        <v>201567.53</v>
      </c>
      <c r="G244" s="10">
        <f t="shared" si="52"/>
        <v>0</v>
      </c>
      <c r="H244" s="10">
        <f>ROUND(((F244+G244)*(1+Withcharge_monthly_return)),2)</f>
        <v>202394.83</v>
      </c>
      <c r="I244" s="10">
        <f t="shared" si="50"/>
        <v>310.95</v>
      </c>
      <c r="J244" t="b">
        <f t="shared" si="65"/>
        <v>0</v>
      </c>
      <c r="K244" s="10">
        <f t="shared" si="51"/>
        <v>0</v>
      </c>
      <c r="L244" s="24">
        <f t="shared" si="53"/>
        <v>310.95</v>
      </c>
      <c r="M244" s="24">
        <f t="shared" si="54"/>
        <v>202083.87999999998</v>
      </c>
      <c r="N244" s="24">
        <f t="shared" si="55"/>
        <v>87972.03</v>
      </c>
      <c r="O244" s="24">
        <f t="shared" si="63"/>
        <v>54648.680000000015</v>
      </c>
      <c r="P244" s="24">
        <f t="shared" si="64"/>
        <v>114000</v>
      </c>
      <c r="Q244" s="7">
        <f t="shared" si="56"/>
        <v>1.5443500877192982</v>
      </c>
      <c r="R244" s="7">
        <f t="shared" si="57"/>
        <v>0.7726656140350876</v>
      </c>
      <c r="S244" s="5">
        <f t="shared" si="58"/>
        <v>4.8420580579684312E-2</v>
      </c>
      <c r="T244" s="5">
        <f t="shared" si="59"/>
        <v>2.9410751300970414E-2</v>
      </c>
      <c r="U244" s="5">
        <f t="shared" si="60"/>
        <v>1.9009829278713898E-2</v>
      </c>
    </row>
    <row r="245" spans="1:21" x14ac:dyDescent="0.25">
      <c r="A245">
        <v>20</v>
      </c>
      <c r="B245">
        <v>238</v>
      </c>
      <c r="C245" s="10">
        <f t="shared" si="61"/>
        <v>290055.90999999997</v>
      </c>
      <c r="D245" s="10">
        <f>'(Optional) Additional IN-OUT'!H252</f>
        <v>0</v>
      </c>
      <c r="E245" s="10">
        <f>ROUND(((C245+D245)*(1+Nocharge_monthly_return)),2)</f>
        <v>291246.39</v>
      </c>
      <c r="F245" s="10">
        <f t="shared" si="62"/>
        <v>202083.87999999998</v>
      </c>
      <c r="G245" s="10">
        <f t="shared" si="52"/>
        <v>0</v>
      </c>
      <c r="H245" s="10">
        <f>ROUND(((F245+G245)*(1+Withcharge_monthly_return)),2)</f>
        <v>202913.3</v>
      </c>
      <c r="I245" s="10">
        <f t="shared" si="50"/>
        <v>311.75</v>
      </c>
      <c r="J245" t="b">
        <f t="shared" si="65"/>
        <v>0</v>
      </c>
      <c r="K245" s="10">
        <f t="shared" si="51"/>
        <v>0</v>
      </c>
      <c r="L245" s="24">
        <f t="shared" si="53"/>
        <v>311.75</v>
      </c>
      <c r="M245" s="24">
        <f t="shared" si="54"/>
        <v>202601.55</v>
      </c>
      <c r="N245" s="24">
        <f t="shared" si="55"/>
        <v>88644.840000000026</v>
      </c>
      <c r="O245" s="24">
        <f t="shared" si="63"/>
        <v>54960.430000000015</v>
      </c>
      <c r="P245" s="24">
        <f t="shared" si="64"/>
        <v>114000</v>
      </c>
      <c r="Q245" s="7">
        <f t="shared" si="56"/>
        <v>1.5547928947368423</v>
      </c>
      <c r="R245" s="7">
        <f t="shared" si="57"/>
        <v>0.77720657894736833</v>
      </c>
      <c r="S245" s="5">
        <f t="shared" si="58"/>
        <v>4.8428801139711306E-2</v>
      </c>
      <c r="T245" s="5">
        <f t="shared" si="59"/>
        <v>2.9418165034477823E-2</v>
      </c>
      <c r="U245" s="5">
        <f t="shared" si="60"/>
        <v>1.9010636105233483E-2</v>
      </c>
    </row>
    <row r="246" spans="1:21" x14ac:dyDescent="0.25">
      <c r="A246">
        <v>20</v>
      </c>
      <c r="B246">
        <v>239</v>
      </c>
      <c r="C246" s="10">
        <f t="shared" si="61"/>
        <v>291246.39</v>
      </c>
      <c r="D246" s="10">
        <f>'(Optional) Additional IN-OUT'!H253</f>
        <v>0</v>
      </c>
      <c r="E246" s="10">
        <f>ROUND(((C246+D246)*(1+Nocharge_monthly_return)),2)</f>
        <v>292441.76</v>
      </c>
      <c r="F246" s="10">
        <f t="shared" si="62"/>
        <v>202601.55</v>
      </c>
      <c r="G246" s="10">
        <f t="shared" si="52"/>
        <v>0</v>
      </c>
      <c r="H246" s="10">
        <f>ROUND(((F246+G246)*(1+Withcharge_monthly_return)),2)</f>
        <v>203433.09</v>
      </c>
      <c r="I246" s="10">
        <f t="shared" si="50"/>
        <v>312.55</v>
      </c>
      <c r="J246" t="b">
        <f t="shared" si="65"/>
        <v>0</v>
      </c>
      <c r="K246" s="10">
        <f t="shared" si="51"/>
        <v>0</v>
      </c>
      <c r="L246" s="24">
        <f t="shared" si="53"/>
        <v>312.55</v>
      </c>
      <c r="M246" s="24">
        <f t="shared" si="54"/>
        <v>203120.54</v>
      </c>
      <c r="N246" s="24">
        <f t="shared" si="55"/>
        <v>89321.22</v>
      </c>
      <c r="O246" s="24">
        <f t="shared" si="63"/>
        <v>55272.980000000018</v>
      </c>
      <c r="P246" s="24">
        <f t="shared" si="64"/>
        <v>114000</v>
      </c>
      <c r="Q246" s="7">
        <f t="shared" si="56"/>
        <v>1.5652785964912281</v>
      </c>
      <c r="R246" s="7">
        <f t="shared" si="57"/>
        <v>0.78175912280701754</v>
      </c>
      <c r="S246" s="5">
        <f t="shared" si="58"/>
        <v>4.8436953673834583E-2</v>
      </c>
      <c r="T246" s="5">
        <f t="shared" si="59"/>
        <v>2.942551523039191E-2</v>
      </c>
      <c r="U246" s="5">
        <f t="shared" si="60"/>
        <v>1.9011438443442674E-2</v>
      </c>
    </row>
    <row r="247" spans="1:21" x14ac:dyDescent="0.25">
      <c r="A247">
        <v>20</v>
      </c>
      <c r="B247">
        <v>240</v>
      </c>
      <c r="C247" s="10">
        <f t="shared" si="61"/>
        <v>292441.76</v>
      </c>
      <c r="D247" s="10">
        <f>'(Optional) Additional IN-OUT'!H254</f>
        <v>0</v>
      </c>
      <c r="E247" s="10">
        <f>ROUND(((C247+D247)*(1+Nocharge_monthly_return)),2)</f>
        <v>293642.03000000003</v>
      </c>
      <c r="F247" s="10">
        <f t="shared" si="62"/>
        <v>203120.54</v>
      </c>
      <c r="G247" s="10">
        <f t="shared" si="52"/>
        <v>0</v>
      </c>
      <c r="H247" s="10">
        <f>ROUND(((F247+G247)*(1+Withcharge_monthly_return)),2)</f>
        <v>203954.21</v>
      </c>
      <c r="I247" s="10">
        <f t="shared" si="50"/>
        <v>313.35000000000002</v>
      </c>
      <c r="J247" t="b">
        <f t="shared" si="65"/>
        <v>0</v>
      </c>
      <c r="K247" s="10">
        <f t="shared" si="51"/>
        <v>0</v>
      </c>
      <c r="L247" s="24">
        <f t="shared" si="53"/>
        <v>313.35000000000002</v>
      </c>
      <c r="M247" s="24">
        <f t="shared" si="54"/>
        <v>203640.86</v>
      </c>
      <c r="N247" s="24">
        <f t="shared" si="55"/>
        <v>90001.170000000042</v>
      </c>
      <c r="O247" s="24">
        <f t="shared" si="63"/>
        <v>55586.330000000016</v>
      </c>
      <c r="P247" s="24">
        <f t="shared" si="64"/>
        <v>114000</v>
      </c>
      <c r="Q247" s="7">
        <f t="shared" si="56"/>
        <v>1.5758072807017545</v>
      </c>
      <c r="R247" s="7">
        <f t="shared" si="57"/>
        <v>0.78632333333333326</v>
      </c>
      <c r="S247" s="5">
        <f t="shared" si="58"/>
        <v>4.8445037228133932E-2</v>
      </c>
      <c r="T247" s="5">
        <f t="shared" si="59"/>
        <v>2.9432804363035008E-2</v>
      </c>
      <c r="U247" s="5">
        <f t="shared" si="60"/>
        <v>1.9012232865098923E-2</v>
      </c>
    </row>
    <row r="248" spans="1:21" x14ac:dyDescent="0.25">
      <c r="A248">
        <v>21</v>
      </c>
      <c r="B248">
        <v>241</v>
      </c>
      <c r="C248" s="10">
        <f t="shared" ref="C248:C311" si="66">E247</f>
        <v>293642.03000000003</v>
      </c>
      <c r="D248" s="10">
        <f>'(Optional) Additional IN-OUT'!H255</f>
        <v>0</v>
      </c>
      <c r="E248" s="10">
        <f>ROUND(((C248+D248)*(1+Nocharge_monthly_return)),2)</f>
        <v>294847.23</v>
      </c>
      <c r="F248" s="10">
        <f t="shared" ref="F248:F311" si="67">M247</f>
        <v>203640.86</v>
      </c>
      <c r="G248" s="10">
        <f t="shared" si="52"/>
        <v>0</v>
      </c>
      <c r="H248" s="10">
        <f>ROUND(((F248+G248)*(1+Withcharge_monthly_return)),2)</f>
        <v>204476.67</v>
      </c>
      <c r="I248" s="10">
        <f t="shared" si="50"/>
        <v>314.14999999999998</v>
      </c>
      <c r="J248" t="b">
        <f t="shared" ref="J248:J311" si="68">IF((B248-1)/12=(A248-1),TRUE,FALSE)</f>
        <v>1</v>
      </c>
      <c r="K248" s="10">
        <f t="shared" si="51"/>
        <v>0</v>
      </c>
      <c r="L248" s="24">
        <f t="shared" ref="L248:L311" si="69">K248+I248</f>
        <v>314.14999999999998</v>
      </c>
      <c r="M248" s="24">
        <f t="shared" ref="M248:M311" si="70">H248-L248</f>
        <v>204162.52000000002</v>
      </c>
      <c r="N248" s="24">
        <f t="shared" ref="N248:N311" si="71">E248-M248</f>
        <v>90684.709999999963</v>
      </c>
      <c r="O248" s="24">
        <f t="shared" ref="O248:O311" si="72">O247+L248</f>
        <v>55900.480000000018</v>
      </c>
      <c r="P248" s="24">
        <f t="shared" si="64"/>
        <v>114000</v>
      </c>
      <c r="Q248" s="7">
        <f t="shared" si="56"/>
        <v>1.5863792105263155</v>
      </c>
      <c r="R248" s="7">
        <f t="shared" si="57"/>
        <v>0.79089929824561422</v>
      </c>
      <c r="S248" s="5">
        <f t="shared" si="58"/>
        <v>4.8453054420365974E-2</v>
      </c>
      <c r="T248" s="5">
        <f t="shared" si="59"/>
        <v>2.9440034846488605E-2</v>
      </c>
      <c r="U248" s="5">
        <f t="shared" ref="U248:U311" si="73">S248-T248</f>
        <v>1.9013019573877368E-2</v>
      </c>
    </row>
    <row r="249" spans="1:21" x14ac:dyDescent="0.25">
      <c r="A249">
        <v>21</v>
      </c>
      <c r="B249">
        <v>242</v>
      </c>
      <c r="C249" s="10">
        <f t="shared" si="66"/>
        <v>294847.23</v>
      </c>
      <c r="D249" s="10">
        <f>'(Optional) Additional IN-OUT'!H256</f>
        <v>0</v>
      </c>
      <c r="E249" s="10">
        <f>ROUND(((C249+D249)*(1+Nocharge_monthly_return)),2)</f>
        <v>296057.38</v>
      </c>
      <c r="F249" s="10">
        <f t="shared" si="67"/>
        <v>204162.52000000002</v>
      </c>
      <c r="G249" s="10">
        <f t="shared" si="52"/>
        <v>0</v>
      </c>
      <c r="H249" s="10">
        <f>ROUND(((F249+G249)*(1+Withcharge_monthly_return)),2)</f>
        <v>205000.47</v>
      </c>
      <c r="I249" s="10">
        <f t="shared" si="50"/>
        <v>314.95999999999998</v>
      </c>
      <c r="J249" t="b">
        <f t="shared" si="68"/>
        <v>0</v>
      </c>
      <c r="K249" s="10">
        <f t="shared" si="51"/>
        <v>0</v>
      </c>
      <c r="L249" s="24">
        <f t="shared" si="69"/>
        <v>314.95999999999998</v>
      </c>
      <c r="M249" s="24">
        <f t="shared" si="70"/>
        <v>204685.51</v>
      </c>
      <c r="N249" s="24">
        <f t="shared" si="71"/>
        <v>91371.87</v>
      </c>
      <c r="O249" s="24">
        <f t="shared" si="72"/>
        <v>56215.440000000017</v>
      </c>
      <c r="P249" s="24">
        <f t="shared" si="64"/>
        <v>114000</v>
      </c>
      <c r="Q249" s="7">
        <f t="shared" si="56"/>
        <v>1.5969945614035086</v>
      </c>
      <c r="R249" s="7">
        <f t="shared" si="57"/>
        <v>0.79548692982456148</v>
      </c>
      <c r="S249" s="5">
        <f t="shared" si="58"/>
        <v>4.8461006025953754E-2</v>
      </c>
      <c r="T249" s="5">
        <f t="shared" si="59"/>
        <v>2.9447204048122139E-2</v>
      </c>
      <c r="U249" s="5">
        <f t="shared" si="73"/>
        <v>1.9013801977831615E-2</v>
      </c>
    </row>
    <row r="250" spans="1:21" x14ac:dyDescent="0.25">
      <c r="A250">
        <v>21</v>
      </c>
      <c r="B250">
        <v>243</v>
      </c>
      <c r="C250" s="10">
        <f t="shared" si="66"/>
        <v>296057.38</v>
      </c>
      <c r="D250" s="10">
        <f>'(Optional) Additional IN-OUT'!H257</f>
        <v>0</v>
      </c>
      <c r="E250" s="10">
        <f>ROUND(((C250+D250)*(1+Nocharge_monthly_return)),2)</f>
        <v>297272.49</v>
      </c>
      <c r="F250" s="10">
        <f t="shared" si="67"/>
        <v>204685.51</v>
      </c>
      <c r="G250" s="10">
        <f t="shared" si="52"/>
        <v>0</v>
      </c>
      <c r="H250" s="10">
        <f>ROUND(((F250+G250)*(1+Withcharge_monthly_return)),2)</f>
        <v>205525.6</v>
      </c>
      <c r="I250" s="10">
        <f t="shared" si="50"/>
        <v>315.76</v>
      </c>
      <c r="J250" t="b">
        <f t="shared" si="68"/>
        <v>0</v>
      </c>
      <c r="K250" s="10">
        <f t="shared" si="51"/>
        <v>0</v>
      </c>
      <c r="L250" s="24">
        <f t="shared" si="69"/>
        <v>315.76</v>
      </c>
      <c r="M250" s="24">
        <f t="shared" si="70"/>
        <v>205209.84</v>
      </c>
      <c r="N250" s="24">
        <f t="shared" si="71"/>
        <v>92062.65</v>
      </c>
      <c r="O250" s="24">
        <f t="shared" si="72"/>
        <v>56531.200000000019</v>
      </c>
      <c r="P250" s="24">
        <f t="shared" si="64"/>
        <v>114000</v>
      </c>
      <c r="Q250" s="7">
        <f t="shared" si="56"/>
        <v>1.6076534210526314</v>
      </c>
      <c r="R250" s="7">
        <f t="shared" si="57"/>
        <v>0.80008631578947376</v>
      </c>
      <c r="S250" s="5">
        <f t="shared" si="58"/>
        <v>4.8468891052095273E-2</v>
      </c>
      <c r="T250" s="5">
        <f t="shared" si="59"/>
        <v>2.9454314365172159E-2</v>
      </c>
      <c r="U250" s="5">
        <f t="shared" si="73"/>
        <v>1.9014576686923114E-2</v>
      </c>
    </row>
    <row r="251" spans="1:21" x14ac:dyDescent="0.25">
      <c r="A251">
        <v>21</v>
      </c>
      <c r="B251">
        <v>244</v>
      </c>
      <c r="C251" s="10">
        <f t="shared" si="66"/>
        <v>297272.49</v>
      </c>
      <c r="D251" s="10">
        <f>'(Optional) Additional IN-OUT'!H258</f>
        <v>0</v>
      </c>
      <c r="E251" s="10">
        <f>ROUND(((C251+D251)*(1+Nocharge_monthly_return)),2)</f>
        <v>298492.59000000003</v>
      </c>
      <c r="F251" s="10">
        <f t="shared" si="67"/>
        <v>205209.84</v>
      </c>
      <c r="G251" s="10">
        <f t="shared" si="52"/>
        <v>0</v>
      </c>
      <c r="H251" s="10">
        <f>ROUND(((F251+G251)*(1+Withcharge_monthly_return)),2)</f>
        <v>206052.09</v>
      </c>
      <c r="I251" s="10">
        <f t="shared" si="50"/>
        <v>316.57</v>
      </c>
      <c r="J251" t="b">
        <f t="shared" si="68"/>
        <v>0</v>
      </c>
      <c r="K251" s="10">
        <f t="shared" si="51"/>
        <v>0</v>
      </c>
      <c r="L251" s="24">
        <f t="shared" si="69"/>
        <v>316.57</v>
      </c>
      <c r="M251" s="24">
        <f t="shared" si="70"/>
        <v>205735.52</v>
      </c>
      <c r="N251" s="24">
        <f t="shared" si="71"/>
        <v>92757.070000000036</v>
      </c>
      <c r="O251" s="24">
        <f t="shared" si="72"/>
        <v>56847.770000000019</v>
      </c>
      <c r="P251" s="24">
        <f t="shared" si="64"/>
        <v>114000</v>
      </c>
      <c r="Q251" s="7">
        <f t="shared" si="56"/>
        <v>1.618356052631579</v>
      </c>
      <c r="R251" s="7">
        <f t="shared" si="57"/>
        <v>0.80469754385964909</v>
      </c>
      <c r="S251" s="5">
        <f t="shared" si="58"/>
        <v>4.8476711992094815E-2</v>
      </c>
      <c r="T251" s="5">
        <f t="shared" si="59"/>
        <v>2.9461368136828869E-2</v>
      </c>
      <c r="U251" s="5">
        <f t="shared" si="73"/>
        <v>1.9015343855265945E-2</v>
      </c>
    </row>
    <row r="252" spans="1:21" x14ac:dyDescent="0.25">
      <c r="A252">
        <v>21</v>
      </c>
      <c r="B252">
        <v>245</v>
      </c>
      <c r="C252" s="10">
        <f t="shared" si="66"/>
        <v>298492.59000000003</v>
      </c>
      <c r="D252" s="10">
        <f>'(Optional) Additional IN-OUT'!H259</f>
        <v>0</v>
      </c>
      <c r="E252" s="10">
        <f>ROUND(((C252+D252)*(1+Nocharge_monthly_return)),2)</f>
        <v>299717.7</v>
      </c>
      <c r="F252" s="10">
        <f t="shared" si="67"/>
        <v>205735.52</v>
      </c>
      <c r="G252" s="10">
        <f t="shared" si="52"/>
        <v>0</v>
      </c>
      <c r="H252" s="10">
        <f>ROUND(((F252+G252)*(1+Withcharge_monthly_return)),2)</f>
        <v>206579.92</v>
      </c>
      <c r="I252" s="10">
        <f t="shared" si="50"/>
        <v>317.38</v>
      </c>
      <c r="J252" t="b">
        <f t="shared" si="68"/>
        <v>0</v>
      </c>
      <c r="K252" s="10">
        <f t="shared" si="51"/>
        <v>0</v>
      </c>
      <c r="L252" s="24">
        <f t="shared" si="69"/>
        <v>317.38</v>
      </c>
      <c r="M252" s="24">
        <f t="shared" si="70"/>
        <v>206262.54</v>
      </c>
      <c r="N252" s="24">
        <f t="shared" si="71"/>
        <v>93455.16</v>
      </c>
      <c r="O252" s="24">
        <f t="shared" si="72"/>
        <v>57165.150000000016</v>
      </c>
      <c r="P252" s="24">
        <f t="shared" si="64"/>
        <v>114000</v>
      </c>
      <c r="Q252" s="7">
        <f t="shared" si="56"/>
        <v>1.6291026315789474</v>
      </c>
      <c r="R252" s="7">
        <f t="shared" si="57"/>
        <v>0.80932052631578943</v>
      </c>
      <c r="S252" s="5">
        <f t="shared" si="58"/>
        <v>4.8484469543687979E-2</v>
      </c>
      <c r="T252" s="5">
        <f t="shared" si="59"/>
        <v>2.9468362756345495E-2</v>
      </c>
      <c r="U252" s="5">
        <f t="shared" si="73"/>
        <v>1.9016106787342484E-2</v>
      </c>
    </row>
    <row r="253" spans="1:21" x14ac:dyDescent="0.25">
      <c r="A253">
        <v>21</v>
      </c>
      <c r="B253">
        <v>246</v>
      </c>
      <c r="C253" s="10">
        <f t="shared" si="66"/>
        <v>299717.7</v>
      </c>
      <c r="D253" s="10">
        <f>'(Optional) Additional IN-OUT'!H260</f>
        <v>0</v>
      </c>
      <c r="E253" s="10">
        <f>ROUND(((C253+D253)*(1+Nocharge_monthly_return)),2)</f>
        <v>300947.84000000003</v>
      </c>
      <c r="F253" s="10">
        <f t="shared" si="67"/>
        <v>206262.54</v>
      </c>
      <c r="G253" s="10">
        <f t="shared" si="52"/>
        <v>0</v>
      </c>
      <c r="H253" s="10">
        <f>ROUND(((F253+G253)*(1+Withcharge_monthly_return)),2)</f>
        <v>207109.11</v>
      </c>
      <c r="I253" s="10">
        <f t="shared" si="50"/>
        <v>318.2</v>
      </c>
      <c r="J253" t="b">
        <f t="shared" si="68"/>
        <v>0</v>
      </c>
      <c r="K253" s="10">
        <f t="shared" si="51"/>
        <v>0</v>
      </c>
      <c r="L253" s="24">
        <f t="shared" si="69"/>
        <v>318.2</v>
      </c>
      <c r="M253" s="24">
        <f t="shared" si="70"/>
        <v>206790.90999999997</v>
      </c>
      <c r="N253" s="24">
        <f t="shared" si="71"/>
        <v>94156.930000000051</v>
      </c>
      <c r="O253" s="24">
        <f t="shared" si="72"/>
        <v>57483.350000000013</v>
      </c>
      <c r="P253" s="24">
        <f t="shared" si="64"/>
        <v>114000</v>
      </c>
      <c r="Q253" s="7">
        <f t="shared" si="56"/>
        <v>1.6398933333333336</v>
      </c>
      <c r="R253" s="7">
        <f t="shared" si="57"/>
        <v>0.81395535087719284</v>
      </c>
      <c r="S253" s="5">
        <f t="shared" si="58"/>
        <v>4.8492164380353073E-2</v>
      </c>
      <c r="T253" s="5">
        <f t="shared" si="59"/>
        <v>2.9475300547569323E-2</v>
      </c>
      <c r="U253" s="5">
        <f t="shared" si="73"/>
        <v>1.901686383278375E-2</v>
      </c>
    </row>
    <row r="254" spans="1:21" x14ac:dyDescent="0.25">
      <c r="A254">
        <v>21</v>
      </c>
      <c r="B254">
        <v>247</v>
      </c>
      <c r="C254" s="10">
        <f t="shared" si="66"/>
        <v>300947.84000000003</v>
      </c>
      <c r="D254" s="10">
        <f>'(Optional) Additional IN-OUT'!H261</f>
        <v>0</v>
      </c>
      <c r="E254" s="10">
        <f>ROUND(((C254+D254)*(1+Nocharge_monthly_return)),2)</f>
        <v>302183.03000000003</v>
      </c>
      <c r="F254" s="10">
        <f t="shared" si="67"/>
        <v>206790.90999999997</v>
      </c>
      <c r="G254" s="10">
        <f t="shared" si="52"/>
        <v>0</v>
      </c>
      <c r="H254" s="10">
        <f>ROUND(((F254+G254)*(1+Withcharge_monthly_return)),2)</f>
        <v>207639.65</v>
      </c>
      <c r="I254" s="10">
        <f t="shared" si="50"/>
        <v>319.01</v>
      </c>
      <c r="J254" t="b">
        <f t="shared" si="68"/>
        <v>0</v>
      </c>
      <c r="K254" s="10">
        <f t="shared" si="51"/>
        <v>0</v>
      </c>
      <c r="L254" s="24">
        <f t="shared" si="69"/>
        <v>319.01</v>
      </c>
      <c r="M254" s="24">
        <f t="shared" si="70"/>
        <v>207320.63999999998</v>
      </c>
      <c r="N254" s="24">
        <f t="shared" si="71"/>
        <v>94862.390000000043</v>
      </c>
      <c r="O254" s="24">
        <f t="shared" si="72"/>
        <v>57802.360000000015</v>
      </c>
      <c r="P254" s="24">
        <f t="shared" si="64"/>
        <v>114000</v>
      </c>
      <c r="Q254" s="7">
        <f t="shared" si="56"/>
        <v>1.6507283333333338</v>
      </c>
      <c r="R254" s="7">
        <f t="shared" si="57"/>
        <v>0.8186021052631578</v>
      </c>
      <c r="S254" s="5">
        <f t="shared" si="58"/>
        <v>4.8499797152019644E-2</v>
      </c>
      <c r="T254" s="5">
        <f t="shared" si="59"/>
        <v>2.9482183778379478E-2</v>
      </c>
      <c r="U254" s="5">
        <f t="shared" si="73"/>
        <v>1.9017613373640167E-2</v>
      </c>
    </row>
    <row r="255" spans="1:21" x14ac:dyDescent="0.25">
      <c r="A255">
        <v>21</v>
      </c>
      <c r="B255">
        <v>248</v>
      </c>
      <c r="C255" s="10">
        <f t="shared" si="66"/>
        <v>302183.03000000003</v>
      </c>
      <c r="D255" s="10">
        <f>'(Optional) Additional IN-OUT'!H262</f>
        <v>0</v>
      </c>
      <c r="E255" s="10">
        <f>ROUND(((C255+D255)*(1+Nocharge_monthly_return)),2)</f>
        <v>303423.28999999998</v>
      </c>
      <c r="F255" s="10">
        <f t="shared" si="67"/>
        <v>207320.63999999998</v>
      </c>
      <c r="G255" s="10">
        <f t="shared" si="52"/>
        <v>0</v>
      </c>
      <c r="H255" s="10">
        <f>ROUND(((F255+G255)*(1+Withcharge_monthly_return)),2)</f>
        <v>208171.55</v>
      </c>
      <c r="I255" s="10">
        <f t="shared" si="50"/>
        <v>319.83</v>
      </c>
      <c r="J255" t="b">
        <f t="shared" si="68"/>
        <v>0</v>
      </c>
      <c r="K255" s="10">
        <f t="shared" si="51"/>
        <v>0</v>
      </c>
      <c r="L255" s="24">
        <f t="shared" si="69"/>
        <v>319.83</v>
      </c>
      <c r="M255" s="24">
        <f t="shared" si="70"/>
        <v>207851.72</v>
      </c>
      <c r="N255" s="24">
        <f t="shared" si="71"/>
        <v>95571.569999999978</v>
      </c>
      <c r="O255" s="24">
        <f t="shared" si="72"/>
        <v>58122.190000000017</v>
      </c>
      <c r="P255" s="24">
        <f t="shared" si="64"/>
        <v>114000</v>
      </c>
      <c r="Q255" s="7">
        <f t="shared" si="56"/>
        <v>1.6616078070175435</v>
      </c>
      <c r="R255" s="7">
        <f t="shared" si="57"/>
        <v>0.82326070175438604</v>
      </c>
      <c r="S255" s="5">
        <f t="shared" si="58"/>
        <v>4.8507368485760323E-2</v>
      </c>
      <c r="T255" s="5">
        <f t="shared" si="59"/>
        <v>2.948900986871577E-2</v>
      </c>
      <c r="U255" s="5">
        <f t="shared" si="73"/>
        <v>1.9018358617044553E-2</v>
      </c>
    </row>
    <row r="256" spans="1:21" x14ac:dyDescent="0.25">
      <c r="A256">
        <v>21</v>
      </c>
      <c r="B256">
        <v>249</v>
      </c>
      <c r="C256" s="10">
        <f t="shared" si="66"/>
        <v>303423.28999999998</v>
      </c>
      <c r="D256" s="10">
        <f>'(Optional) Additional IN-OUT'!H263</f>
        <v>0</v>
      </c>
      <c r="E256" s="10">
        <f>ROUND(((C256+D256)*(1+Nocharge_monthly_return)),2)</f>
        <v>304668.64</v>
      </c>
      <c r="F256" s="10">
        <f t="shared" si="67"/>
        <v>207851.72</v>
      </c>
      <c r="G256" s="10">
        <f t="shared" si="52"/>
        <v>0</v>
      </c>
      <c r="H256" s="10">
        <f>ROUND(((F256+G256)*(1+Withcharge_monthly_return)),2)</f>
        <v>208704.81</v>
      </c>
      <c r="I256" s="10">
        <f t="shared" si="50"/>
        <v>320.64999999999998</v>
      </c>
      <c r="J256" t="b">
        <f t="shared" si="68"/>
        <v>0</v>
      </c>
      <c r="K256" s="10">
        <f t="shared" si="51"/>
        <v>0</v>
      </c>
      <c r="L256" s="24">
        <f t="shared" si="69"/>
        <v>320.64999999999998</v>
      </c>
      <c r="M256" s="24">
        <f t="shared" si="70"/>
        <v>208384.16</v>
      </c>
      <c r="N256" s="24">
        <f t="shared" si="71"/>
        <v>96284.48000000001</v>
      </c>
      <c r="O256" s="24">
        <f t="shared" si="72"/>
        <v>58442.840000000018</v>
      </c>
      <c r="P256" s="24">
        <f t="shared" si="64"/>
        <v>114000</v>
      </c>
      <c r="Q256" s="7">
        <f t="shared" si="56"/>
        <v>1.6725319298245616</v>
      </c>
      <c r="R256" s="7">
        <f t="shared" si="57"/>
        <v>0.82793122807017538</v>
      </c>
      <c r="S256" s="5">
        <f t="shared" si="58"/>
        <v>4.8514878986459488E-2</v>
      </c>
      <c r="T256" s="5">
        <f t="shared" si="59"/>
        <v>2.9495781072496563E-2</v>
      </c>
      <c r="U256" s="5">
        <f t="shared" si="73"/>
        <v>1.9019097913962925E-2</v>
      </c>
    </row>
    <row r="257" spans="1:21" x14ac:dyDescent="0.25">
      <c r="A257">
        <v>21</v>
      </c>
      <c r="B257">
        <v>250</v>
      </c>
      <c r="C257" s="10">
        <f t="shared" si="66"/>
        <v>304668.64</v>
      </c>
      <c r="D257" s="10">
        <f>'(Optional) Additional IN-OUT'!H264</f>
        <v>0</v>
      </c>
      <c r="E257" s="10">
        <f>ROUND(((C257+D257)*(1+Nocharge_monthly_return)),2)</f>
        <v>305919.09999999998</v>
      </c>
      <c r="F257" s="10">
        <f t="shared" si="67"/>
        <v>208384.16</v>
      </c>
      <c r="G257" s="10">
        <f t="shared" si="52"/>
        <v>0</v>
      </c>
      <c r="H257" s="10">
        <f>ROUND(((F257+G257)*(1+Withcharge_monthly_return)),2)</f>
        <v>209239.44</v>
      </c>
      <c r="I257" s="10">
        <f t="shared" si="50"/>
        <v>321.47000000000003</v>
      </c>
      <c r="J257" t="b">
        <f t="shared" si="68"/>
        <v>0</v>
      </c>
      <c r="K257" s="10">
        <f t="shared" si="51"/>
        <v>0</v>
      </c>
      <c r="L257" s="24">
        <f t="shared" si="69"/>
        <v>321.47000000000003</v>
      </c>
      <c r="M257" s="24">
        <f t="shared" si="70"/>
        <v>208917.97</v>
      </c>
      <c r="N257" s="24">
        <f t="shared" si="71"/>
        <v>97001.129999999976</v>
      </c>
      <c r="O257" s="24">
        <f t="shared" si="72"/>
        <v>58764.310000000019</v>
      </c>
      <c r="P257" s="24">
        <f t="shared" si="64"/>
        <v>114000</v>
      </c>
      <c r="Q257" s="7">
        <f t="shared" si="56"/>
        <v>1.6835008771929822</v>
      </c>
      <c r="R257" s="7">
        <f t="shared" si="57"/>
        <v>0.83261377192982455</v>
      </c>
      <c r="S257" s="5">
        <f t="shared" si="58"/>
        <v>4.8522329237467687E-2</v>
      </c>
      <c r="T257" s="5">
        <f t="shared" si="59"/>
        <v>2.9502499589644186E-2</v>
      </c>
      <c r="U257" s="5">
        <f t="shared" si="73"/>
        <v>1.9019829647823502E-2</v>
      </c>
    </row>
    <row r="258" spans="1:21" x14ac:dyDescent="0.25">
      <c r="A258">
        <v>21</v>
      </c>
      <c r="B258">
        <v>251</v>
      </c>
      <c r="C258" s="10">
        <f t="shared" si="66"/>
        <v>305919.09999999998</v>
      </c>
      <c r="D258" s="10">
        <f>'(Optional) Additional IN-OUT'!H265</f>
        <v>0</v>
      </c>
      <c r="E258" s="10">
        <f>ROUND(((C258+D258)*(1+Nocharge_monthly_return)),2)</f>
        <v>307174.69</v>
      </c>
      <c r="F258" s="10">
        <f t="shared" si="67"/>
        <v>208917.97</v>
      </c>
      <c r="G258" s="10">
        <f t="shared" si="52"/>
        <v>0</v>
      </c>
      <c r="H258" s="10">
        <f>ROUND(((F258+G258)*(1+Withcharge_monthly_return)),2)</f>
        <v>209775.44</v>
      </c>
      <c r="I258" s="10">
        <f t="shared" si="50"/>
        <v>322.29000000000002</v>
      </c>
      <c r="J258" t="b">
        <f t="shared" si="68"/>
        <v>0</v>
      </c>
      <c r="K258" s="10">
        <f t="shared" si="51"/>
        <v>0</v>
      </c>
      <c r="L258" s="24">
        <f t="shared" si="69"/>
        <v>322.29000000000002</v>
      </c>
      <c r="M258" s="24">
        <f t="shared" si="70"/>
        <v>209453.15</v>
      </c>
      <c r="N258" s="24">
        <f t="shared" si="71"/>
        <v>97721.540000000008</v>
      </c>
      <c r="O258" s="24">
        <f t="shared" si="72"/>
        <v>59086.60000000002</v>
      </c>
      <c r="P258" s="24">
        <f t="shared" si="64"/>
        <v>114000</v>
      </c>
      <c r="Q258" s="7">
        <f t="shared" si="56"/>
        <v>1.6945148245614035</v>
      </c>
      <c r="R258" s="7">
        <f t="shared" si="57"/>
        <v>0.83730833333333332</v>
      </c>
      <c r="S258" s="5">
        <f t="shared" si="58"/>
        <v>4.8529719801235612E-2</v>
      </c>
      <c r="T258" s="5">
        <f t="shared" si="59"/>
        <v>2.9509165217373425E-2</v>
      </c>
      <c r="U258" s="5">
        <f t="shared" si="73"/>
        <v>1.9020554583862186E-2</v>
      </c>
    </row>
    <row r="259" spans="1:21" x14ac:dyDescent="0.25">
      <c r="A259">
        <v>21</v>
      </c>
      <c r="B259">
        <v>252</v>
      </c>
      <c r="C259" s="10">
        <f t="shared" si="66"/>
        <v>307174.69</v>
      </c>
      <c r="D259" s="10">
        <f>'(Optional) Additional IN-OUT'!H266</f>
        <v>0</v>
      </c>
      <c r="E259" s="10">
        <f>ROUND(((C259+D259)*(1+Nocharge_monthly_return)),2)</f>
        <v>308435.43</v>
      </c>
      <c r="F259" s="10">
        <f t="shared" si="67"/>
        <v>209453.15</v>
      </c>
      <c r="G259" s="10">
        <f t="shared" si="52"/>
        <v>0</v>
      </c>
      <c r="H259" s="10">
        <f>ROUND(((F259+G259)*(1+Withcharge_monthly_return)),2)</f>
        <v>210312.81</v>
      </c>
      <c r="I259" s="10">
        <f t="shared" si="50"/>
        <v>323.12</v>
      </c>
      <c r="J259" t="b">
        <f t="shared" si="68"/>
        <v>0</v>
      </c>
      <c r="K259" s="10">
        <f t="shared" si="51"/>
        <v>0</v>
      </c>
      <c r="L259" s="24">
        <f t="shared" si="69"/>
        <v>323.12</v>
      </c>
      <c r="M259" s="24">
        <f t="shared" si="70"/>
        <v>209989.69</v>
      </c>
      <c r="N259" s="24">
        <f t="shared" si="71"/>
        <v>98445.739999999991</v>
      </c>
      <c r="O259" s="24">
        <f t="shared" si="72"/>
        <v>59409.720000000023</v>
      </c>
      <c r="P259" s="24">
        <f t="shared" si="64"/>
        <v>114000</v>
      </c>
      <c r="Q259" s="7">
        <f t="shared" si="56"/>
        <v>1.7055739473684208</v>
      </c>
      <c r="R259" s="7">
        <f t="shared" si="57"/>
        <v>0.84201482456140342</v>
      </c>
      <c r="S259" s="5">
        <f t="shared" si="58"/>
        <v>4.8537051219932875E-2</v>
      </c>
      <c r="T259" s="5">
        <f t="shared" si="59"/>
        <v>2.9515775427811627E-2</v>
      </c>
      <c r="U259" s="5">
        <f t="shared" si="73"/>
        <v>1.9021275792121248E-2</v>
      </c>
    </row>
    <row r="260" spans="1:21" x14ac:dyDescent="0.25">
      <c r="A260">
        <v>22</v>
      </c>
      <c r="B260">
        <v>253</v>
      </c>
      <c r="C260" s="10">
        <f t="shared" si="66"/>
        <v>308435.43</v>
      </c>
      <c r="D260" s="10">
        <f>'(Optional) Additional IN-OUT'!H267</f>
        <v>0</v>
      </c>
      <c r="E260" s="10">
        <f>ROUND(((C260+D260)*(1+Nocharge_monthly_return)),2)</f>
        <v>309701.34999999998</v>
      </c>
      <c r="F260" s="10">
        <f t="shared" si="67"/>
        <v>209989.69</v>
      </c>
      <c r="G260" s="10">
        <f t="shared" si="52"/>
        <v>0</v>
      </c>
      <c r="H260" s="10">
        <f>ROUND(((F260+G260)*(1+Withcharge_monthly_return)),2)</f>
        <v>210851.56</v>
      </c>
      <c r="I260" s="10">
        <f t="shared" si="50"/>
        <v>323.95</v>
      </c>
      <c r="J260" t="b">
        <f t="shared" si="68"/>
        <v>1</v>
      </c>
      <c r="K260" s="10">
        <f t="shared" si="51"/>
        <v>0</v>
      </c>
      <c r="L260" s="24">
        <f t="shared" si="69"/>
        <v>323.95</v>
      </c>
      <c r="M260" s="24">
        <f t="shared" si="70"/>
        <v>210527.61</v>
      </c>
      <c r="N260" s="24">
        <f t="shared" si="71"/>
        <v>99173.739999999991</v>
      </c>
      <c r="O260" s="24">
        <f t="shared" si="72"/>
        <v>59733.67000000002</v>
      </c>
      <c r="P260" s="24">
        <f t="shared" si="64"/>
        <v>114000</v>
      </c>
      <c r="Q260" s="7">
        <f t="shared" si="56"/>
        <v>1.7166785087719294</v>
      </c>
      <c r="R260" s="7">
        <f t="shared" si="57"/>
        <v>0.84673342105263139</v>
      </c>
      <c r="S260" s="5">
        <f t="shared" si="58"/>
        <v>4.8544325621895854E-2</v>
      </c>
      <c r="T260" s="5">
        <f t="shared" si="59"/>
        <v>2.9522334721402692E-2</v>
      </c>
      <c r="U260" s="5">
        <f t="shared" si="73"/>
        <v>1.9021990900493162E-2</v>
      </c>
    </row>
    <row r="261" spans="1:21" x14ac:dyDescent="0.25">
      <c r="A261">
        <v>22</v>
      </c>
      <c r="B261">
        <v>254</v>
      </c>
      <c r="C261" s="10">
        <f t="shared" si="66"/>
        <v>309701.34999999998</v>
      </c>
      <c r="D261" s="10">
        <f>'(Optional) Additional IN-OUT'!H268</f>
        <v>0</v>
      </c>
      <c r="E261" s="10">
        <f>ROUND(((C261+D261)*(1+Nocharge_monthly_return)),2)</f>
        <v>310972.46000000002</v>
      </c>
      <c r="F261" s="10">
        <f t="shared" si="67"/>
        <v>210527.61</v>
      </c>
      <c r="G261" s="10">
        <f t="shared" si="52"/>
        <v>0</v>
      </c>
      <c r="H261" s="10">
        <f>ROUND(((F261+G261)*(1+Withcharge_monthly_return)),2)</f>
        <v>211391.68</v>
      </c>
      <c r="I261" s="10">
        <f t="shared" si="50"/>
        <v>324.77999999999997</v>
      </c>
      <c r="J261" t="b">
        <f t="shared" si="68"/>
        <v>0</v>
      </c>
      <c r="K261" s="10">
        <f t="shared" si="51"/>
        <v>0</v>
      </c>
      <c r="L261" s="24">
        <f t="shared" si="69"/>
        <v>324.77999999999997</v>
      </c>
      <c r="M261" s="24">
        <f t="shared" si="70"/>
        <v>211066.9</v>
      </c>
      <c r="N261" s="24">
        <f t="shared" si="71"/>
        <v>99905.560000000027</v>
      </c>
      <c r="O261" s="24">
        <f t="shared" si="72"/>
        <v>60058.450000000019</v>
      </c>
      <c r="P261" s="24">
        <f t="shared" si="64"/>
        <v>114000</v>
      </c>
      <c r="Q261" s="7">
        <f t="shared" si="56"/>
        <v>1.7278285964912281</v>
      </c>
      <c r="R261" s="7">
        <f t="shared" si="57"/>
        <v>0.85146403508771917</v>
      </c>
      <c r="S261" s="5">
        <f t="shared" si="58"/>
        <v>4.8551541878970685E-2</v>
      </c>
      <c r="T261" s="5">
        <f t="shared" si="59"/>
        <v>2.9528840573389861E-2</v>
      </c>
      <c r="U261" s="5">
        <f t="shared" si="73"/>
        <v>1.9022701305580824E-2</v>
      </c>
    </row>
    <row r="262" spans="1:21" x14ac:dyDescent="0.25">
      <c r="A262">
        <v>22</v>
      </c>
      <c r="B262">
        <v>255</v>
      </c>
      <c r="C262" s="10">
        <f t="shared" si="66"/>
        <v>310972.46000000002</v>
      </c>
      <c r="D262" s="10">
        <f>'(Optional) Additional IN-OUT'!H269</f>
        <v>0</v>
      </c>
      <c r="E262" s="10">
        <f>ROUND(((C262+D262)*(1+Nocharge_monthly_return)),2)</f>
        <v>312248.78999999998</v>
      </c>
      <c r="F262" s="10">
        <f t="shared" si="67"/>
        <v>211066.9</v>
      </c>
      <c r="G262" s="10">
        <f t="shared" si="52"/>
        <v>0</v>
      </c>
      <c r="H262" s="10">
        <f>ROUND(((F262+G262)*(1+Withcharge_monthly_return)),2)</f>
        <v>211933.19</v>
      </c>
      <c r="I262" s="10">
        <f t="shared" si="50"/>
        <v>325.61</v>
      </c>
      <c r="J262" t="b">
        <f t="shared" si="68"/>
        <v>0</v>
      </c>
      <c r="K262" s="10">
        <f t="shared" si="51"/>
        <v>0</v>
      </c>
      <c r="L262" s="24">
        <f t="shared" si="69"/>
        <v>325.61</v>
      </c>
      <c r="M262" s="24">
        <f t="shared" si="70"/>
        <v>211607.58000000002</v>
      </c>
      <c r="N262" s="24">
        <f t="shared" si="71"/>
        <v>100641.20999999996</v>
      </c>
      <c r="O262" s="24">
        <f t="shared" si="72"/>
        <v>60384.060000000019</v>
      </c>
      <c r="P262" s="24">
        <f t="shared" si="64"/>
        <v>114000</v>
      </c>
      <c r="Q262" s="7">
        <f t="shared" si="56"/>
        <v>1.7390244736842102</v>
      </c>
      <c r="R262" s="7">
        <f t="shared" si="57"/>
        <v>0.85620684210526332</v>
      </c>
      <c r="S262" s="5">
        <f t="shared" si="58"/>
        <v>4.8558702056680433E-2</v>
      </c>
      <c r="T262" s="5">
        <f t="shared" si="59"/>
        <v>2.9535297396919701E-2</v>
      </c>
      <c r="U262" s="5">
        <f t="shared" si="73"/>
        <v>1.9023404659760733E-2</v>
      </c>
    </row>
    <row r="263" spans="1:21" x14ac:dyDescent="0.25">
      <c r="A263">
        <v>22</v>
      </c>
      <c r="B263">
        <v>256</v>
      </c>
      <c r="C263" s="10">
        <f t="shared" si="66"/>
        <v>312248.78999999998</v>
      </c>
      <c r="D263" s="10">
        <f>'(Optional) Additional IN-OUT'!H270</f>
        <v>0</v>
      </c>
      <c r="E263" s="10">
        <f>ROUND(((C263+D263)*(1+Nocharge_monthly_return)),2)</f>
        <v>313530.36</v>
      </c>
      <c r="F263" s="10">
        <f t="shared" si="67"/>
        <v>211607.58000000002</v>
      </c>
      <c r="G263" s="10">
        <f t="shared" si="52"/>
        <v>0</v>
      </c>
      <c r="H263" s="10">
        <f>ROUND(((F263+G263)*(1+Withcharge_monthly_return)),2)</f>
        <v>212476.09</v>
      </c>
      <c r="I263" s="10">
        <f t="shared" si="50"/>
        <v>326.44</v>
      </c>
      <c r="J263" t="b">
        <f t="shared" si="68"/>
        <v>0</v>
      </c>
      <c r="K263" s="10">
        <f t="shared" si="51"/>
        <v>0</v>
      </c>
      <c r="L263" s="24">
        <f t="shared" si="69"/>
        <v>326.44</v>
      </c>
      <c r="M263" s="24">
        <f t="shared" si="70"/>
        <v>212149.65</v>
      </c>
      <c r="N263" s="24">
        <f t="shared" si="71"/>
        <v>101380.70999999999</v>
      </c>
      <c r="O263" s="24">
        <f t="shared" si="72"/>
        <v>60710.500000000022</v>
      </c>
      <c r="P263" s="24">
        <f t="shared" si="64"/>
        <v>114000</v>
      </c>
      <c r="Q263" s="7">
        <f t="shared" si="56"/>
        <v>1.7502663157894736</v>
      </c>
      <c r="R263" s="7">
        <f t="shared" si="57"/>
        <v>0.86096184210526316</v>
      </c>
      <c r="S263" s="5">
        <f t="shared" si="58"/>
        <v>4.8565806584503581E-2</v>
      </c>
      <c r="T263" s="5">
        <f t="shared" si="59"/>
        <v>2.9541704946170051E-2</v>
      </c>
      <c r="U263" s="5">
        <f t="shared" si="73"/>
        <v>1.902410163833353E-2</v>
      </c>
    </row>
    <row r="264" spans="1:21" x14ac:dyDescent="0.25">
      <c r="A264">
        <v>22</v>
      </c>
      <c r="B264">
        <v>257</v>
      </c>
      <c r="C264" s="10">
        <f t="shared" si="66"/>
        <v>313530.36</v>
      </c>
      <c r="D264" s="10">
        <f>'(Optional) Additional IN-OUT'!H271</f>
        <v>0</v>
      </c>
      <c r="E264" s="10">
        <f>ROUND(((C264+D264)*(1+Nocharge_monthly_return)),2)</f>
        <v>314817.19</v>
      </c>
      <c r="F264" s="10">
        <f t="shared" si="67"/>
        <v>212149.65</v>
      </c>
      <c r="G264" s="10">
        <f t="shared" si="52"/>
        <v>0</v>
      </c>
      <c r="H264" s="10">
        <f>ROUND(((F264+G264)*(1+Withcharge_monthly_return)),2)</f>
        <v>213020.38</v>
      </c>
      <c r="I264" s="10">
        <f t="shared" ref="I264:I327" si="74">ROUND(H264*Monthly_charges,2)</f>
        <v>327.27999999999997</v>
      </c>
      <c r="J264" t="b">
        <f t="shared" si="68"/>
        <v>0</v>
      </c>
      <c r="K264" s="10">
        <f t="shared" ref="K264:K327" si="75">IF(J264=TRUE,EQ_Ongoing_Monetary+Product_Ongoing_Monetary,0)</f>
        <v>0</v>
      </c>
      <c r="L264" s="24">
        <f t="shared" si="69"/>
        <v>327.27999999999997</v>
      </c>
      <c r="M264" s="24">
        <f t="shared" si="70"/>
        <v>212693.1</v>
      </c>
      <c r="N264" s="24">
        <f t="shared" si="71"/>
        <v>102124.09</v>
      </c>
      <c r="O264" s="24">
        <f t="shared" si="72"/>
        <v>61037.780000000021</v>
      </c>
      <c r="P264" s="24">
        <f t="shared" si="64"/>
        <v>114000</v>
      </c>
      <c r="Q264" s="7">
        <f t="shared" si="56"/>
        <v>1.7615542982456143</v>
      </c>
      <c r="R264" s="7">
        <f t="shared" si="57"/>
        <v>0.8657289473684211</v>
      </c>
      <c r="S264" s="5">
        <f t="shared" si="58"/>
        <v>4.8572855875220415E-2</v>
      </c>
      <c r="T264" s="5">
        <f t="shared" si="59"/>
        <v>2.9548060725183126E-2</v>
      </c>
      <c r="U264" s="5">
        <f t="shared" si="73"/>
        <v>1.9024795150037289E-2</v>
      </c>
    </row>
    <row r="265" spans="1:21" x14ac:dyDescent="0.25">
      <c r="A265">
        <v>22</v>
      </c>
      <c r="B265">
        <v>258</v>
      </c>
      <c r="C265" s="10">
        <f t="shared" si="66"/>
        <v>314817.19</v>
      </c>
      <c r="D265" s="10">
        <f>'(Optional) Additional IN-OUT'!H272</f>
        <v>0</v>
      </c>
      <c r="E265" s="10">
        <f>ROUND(((C265+D265)*(1+Nocharge_monthly_return)),2)</f>
        <v>316109.3</v>
      </c>
      <c r="F265" s="10">
        <f t="shared" si="67"/>
        <v>212693.1</v>
      </c>
      <c r="G265" s="10">
        <f t="shared" ref="G265:G328" si="76">D265</f>
        <v>0</v>
      </c>
      <c r="H265" s="10">
        <f>ROUND(((F265+G265)*(1+Withcharge_monthly_return)),2)</f>
        <v>213566.06</v>
      </c>
      <c r="I265" s="10">
        <f t="shared" si="74"/>
        <v>328.12</v>
      </c>
      <c r="J265" t="b">
        <f t="shared" si="68"/>
        <v>0</v>
      </c>
      <c r="K265" s="10">
        <f t="shared" si="75"/>
        <v>0</v>
      </c>
      <c r="L265" s="24">
        <f t="shared" si="69"/>
        <v>328.12</v>
      </c>
      <c r="M265" s="24">
        <f t="shared" si="70"/>
        <v>213237.94</v>
      </c>
      <c r="N265" s="24">
        <f t="shared" si="71"/>
        <v>102871.35999999999</v>
      </c>
      <c r="O265" s="24">
        <f t="shared" si="72"/>
        <v>61365.900000000023</v>
      </c>
      <c r="P265" s="24">
        <f t="shared" si="64"/>
        <v>114000</v>
      </c>
      <c r="Q265" s="7">
        <f t="shared" ref="Q265:Q328" si="77">(E265/P265)-1</f>
        <v>1.772888596491228</v>
      </c>
      <c r="R265" s="7">
        <f t="shared" ref="R265:R328" si="78">(M265/P265)-1</f>
        <v>0.87050824561403517</v>
      </c>
      <c r="S265" s="5">
        <f t="shared" ref="S265:S328" si="79">RATE(B265/12,,P265,-E265)</f>
        <v>4.8579850325424251E-2</v>
      </c>
      <c r="T265" s="5">
        <f t="shared" ref="T265:T328" si="80">RATE(B265/12,,P265,-M265)</f>
        <v>2.9554366797151115E-2</v>
      </c>
      <c r="U265" s="5">
        <f t="shared" si="73"/>
        <v>1.9025483528273136E-2</v>
      </c>
    </row>
    <row r="266" spans="1:21" x14ac:dyDescent="0.25">
      <c r="A266">
        <v>22</v>
      </c>
      <c r="B266">
        <v>259</v>
      </c>
      <c r="C266" s="10">
        <f t="shared" si="66"/>
        <v>316109.3</v>
      </c>
      <c r="D266" s="10">
        <f>'(Optional) Additional IN-OUT'!H273</f>
        <v>0</v>
      </c>
      <c r="E266" s="10">
        <f>ROUND(((C266+D266)*(1+Nocharge_monthly_return)),2)</f>
        <v>317406.71000000002</v>
      </c>
      <c r="F266" s="10">
        <f t="shared" si="67"/>
        <v>213237.94</v>
      </c>
      <c r="G266" s="10">
        <f t="shared" si="76"/>
        <v>0</v>
      </c>
      <c r="H266" s="10">
        <f>ROUND(((F266+G266)*(1+Withcharge_monthly_return)),2)</f>
        <v>214113.14</v>
      </c>
      <c r="I266" s="10">
        <f t="shared" si="74"/>
        <v>328.96</v>
      </c>
      <c r="J266" t="b">
        <f t="shared" si="68"/>
        <v>0</v>
      </c>
      <c r="K266" s="10">
        <f t="shared" si="75"/>
        <v>0</v>
      </c>
      <c r="L266" s="24">
        <f t="shared" si="69"/>
        <v>328.96</v>
      </c>
      <c r="M266" s="24">
        <f t="shared" si="70"/>
        <v>213784.18000000002</v>
      </c>
      <c r="N266" s="24">
        <f t="shared" si="71"/>
        <v>103622.53</v>
      </c>
      <c r="O266" s="24">
        <f t="shared" si="72"/>
        <v>61694.860000000022</v>
      </c>
      <c r="P266" s="24">
        <f t="shared" ref="P266:P329" si="81">P265+D266</f>
        <v>114000</v>
      </c>
      <c r="Q266" s="7">
        <f t="shared" si="77"/>
        <v>1.7842693859649126</v>
      </c>
      <c r="R266" s="7">
        <f t="shared" si="78"/>
        <v>0.87529982456140365</v>
      </c>
      <c r="S266" s="5">
        <f t="shared" si="79"/>
        <v>4.8586790316014941E-2</v>
      </c>
      <c r="T266" s="5">
        <f t="shared" si="80"/>
        <v>2.9560625176606514E-2</v>
      </c>
      <c r="U266" s="5">
        <f t="shared" si="73"/>
        <v>1.9026165139408427E-2</v>
      </c>
    </row>
    <row r="267" spans="1:21" x14ac:dyDescent="0.25">
      <c r="A267">
        <v>22</v>
      </c>
      <c r="B267">
        <v>260</v>
      </c>
      <c r="C267" s="10">
        <f t="shared" si="66"/>
        <v>317406.71000000002</v>
      </c>
      <c r="D267" s="10">
        <f>'(Optional) Additional IN-OUT'!H274</f>
        <v>0</v>
      </c>
      <c r="E267" s="10">
        <f>ROUND(((C267+D267)*(1+Nocharge_monthly_return)),2)</f>
        <v>318709.45</v>
      </c>
      <c r="F267" s="10">
        <f t="shared" si="67"/>
        <v>213784.18000000002</v>
      </c>
      <c r="G267" s="10">
        <f t="shared" si="76"/>
        <v>0</v>
      </c>
      <c r="H267" s="10">
        <f>ROUND(((F267+G267)*(1+Withcharge_monthly_return)),2)</f>
        <v>214661.62</v>
      </c>
      <c r="I267" s="10">
        <f t="shared" si="74"/>
        <v>329.8</v>
      </c>
      <c r="J267" t="b">
        <f t="shared" si="68"/>
        <v>0</v>
      </c>
      <c r="K267" s="10">
        <f t="shared" si="75"/>
        <v>0</v>
      </c>
      <c r="L267" s="24">
        <f t="shared" si="69"/>
        <v>329.8</v>
      </c>
      <c r="M267" s="24">
        <f t="shared" si="70"/>
        <v>214331.82</v>
      </c>
      <c r="N267" s="24">
        <f t="shared" si="71"/>
        <v>104377.63</v>
      </c>
      <c r="O267" s="24">
        <f t="shared" si="72"/>
        <v>62024.660000000025</v>
      </c>
      <c r="P267" s="24">
        <f t="shared" si="81"/>
        <v>114000</v>
      </c>
      <c r="Q267" s="7">
        <f t="shared" si="77"/>
        <v>1.7956969298245613</v>
      </c>
      <c r="R267" s="7">
        <f t="shared" si="78"/>
        <v>0.88010368421052632</v>
      </c>
      <c r="S267" s="5">
        <f t="shared" si="79"/>
        <v>4.8593677731199908E-2</v>
      </c>
      <c r="T267" s="5">
        <f t="shared" si="80"/>
        <v>2.9566835613418954E-2</v>
      </c>
      <c r="U267" s="5">
        <f t="shared" si="73"/>
        <v>1.9026842117780954E-2</v>
      </c>
    </row>
    <row r="268" spans="1:21" x14ac:dyDescent="0.25">
      <c r="A268">
        <v>22</v>
      </c>
      <c r="B268">
        <v>261</v>
      </c>
      <c r="C268" s="10">
        <f t="shared" si="66"/>
        <v>318709.45</v>
      </c>
      <c r="D268" s="10">
        <f>'(Optional) Additional IN-OUT'!H275</f>
        <v>0</v>
      </c>
      <c r="E268" s="10">
        <f>ROUND(((C268+D268)*(1+Nocharge_monthly_return)),2)</f>
        <v>320017.53999999998</v>
      </c>
      <c r="F268" s="10">
        <f t="shared" si="67"/>
        <v>214331.82</v>
      </c>
      <c r="G268" s="10">
        <f t="shared" si="76"/>
        <v>0</v>
      </c>
      <c r="H268" s="10">
        <f>ROUND(((F268+G268)*(1+Withcharge_monthly_return)),2)</f>
        <v>215211.51</v>
      </c>
      <c r="I268" s="10">
        <f t="shared" si="74"/>
        <v>330.65</v>
      </c>
      <c r="J268" t="b">
        <f t="shared" si="68"/>
        <v>0</v>
      </c>
      <c r="K268" s="10">
        <f t="shared" si="75"/>
        <v>0</v>
      </c>
      <c r="L268" s="24">
        <f t="shared" si="69"/>
        <v>330.65</v>
      </c>
      <c r="M268" s="24">
        <f t="shared" si="70"/>
        <v>214880.86000000002</v>
      </c>
      <c r="N268" s="24">
        <f t="shared" si="71"/>
        <v>105136.67999999996</v>
      </c>
      <c r="O268" s="24">
        <f t="shared" si="72"/>
        <v>62355.310000000027</v>
      </c>
      <c r="P268" s="24">
        <f t="shared" si="81"/>
        <v>114000</v>
      </c>
      <c r="Q268" s="7">
        <f t="shared" si="77"/>
        <v>1.8071714035087716</v>
      </c>
      <c r="R268" s="7">
        <f t="shared" si="78"/>
        <v>0.88491982456140361</v>
      </c>
      <c r="S268" s="5">
        <f t="shared" si="79"/>
        <v>4.8600512885951123E-2</v>
      </c>
      <c r="T268" s="5">
        <f t="shared" si="80"/>
        <v>2.9572997867368733E-2</v>
      </c>
      <c r="U268" s="5">
        <f t="shared" si="73"/>
        <v>1.9027515018582391E-2</v>
      </c>
    </row>
    <row r="269" spans="1:21" x14ac:dyDescent="0.25">
      <c r="A269">
        <v>22</v>
      </c>
      <c r="B269">
        <v>262</v>
      </c>
      <c r="C269" s="10">
        <f t="shared" si="66"/>
        <v>320017.53999999998</v>
      </c>
      <c r="D269" s="10">
        <f>'(Optional) Additional IN-OUT'!H276</f>
        <v>0</v>
      </c>
      <c r="E269" s="10">
        <f>ROUND(((C269+D269)*(1+Nocharge_monthly_return)),2)</f>
        <v>321330.99</v>
      </c>
      <c r="F269" s="10">
        <f t="shared" si="67"/>
        <v>214880.86000000002</v>
      </c>
      <c r="G269" s="10">
        <f t="shared" si="76"/>
        <v>0</v>
      </c>
      <c r="H269" s="10">
        <f>ROUND(((F269+G269)*(1+Withcharge_monthly_return)),2)</f>
        <v>215762.8</v>
      </c>
      <c r="I269" s="10">
        <f t="shared" si="74"/>
        <v>331.49</v>
      </c>
      <c r="J269" t="b">
        <f t="shared" si="68"/>
        <v>0</v>
      </c>
      <c r="K269" s="10">
        <f t="shared" si="75"/>
        <v>0</v>
      </c>
      <c r="L269" s="24">
        <f t="shared" si="69"/>
        <v>331.49</v>
      </c>
      <c r="M269" s="24">
        <f t="shared" si="70"/>
        <v>215431.31</v>
      </c>
      <c r="N269" s="24">
        <f t="shared" si="71"/>
        <v>105899.68</v>
      </c>
      <c r="O269" s="24">
        <f t="shared" si="72"/>
        <v>62686.800000000025</v>
      </c>
      <c r="P269" s="24">
        <f t="shared" si="81"/>
        <v>114000</v>
      </c>
      <c r="Q269" s="7">
        <f t="shared" si="77"/>
        <v>1.8186928947368419</v>
      </c>
      <c r="R269" s="7">
        <f t="shared" si="78"/>
        <v>0.88974833333333336</v>
      </c>
      <c r="S269" s="5">
        <f t="shared" si="79"/>
        <v>4.8607294587000513E-2</v>
      </c>
      <c r="T269" s="5">
        <f t="shared" si="80"/>
        <v>2.9579113896852673E-2</v>
      </c>
      <c r="U269" s="5">
        <f t="shared" si="73"/>
        <v>1.902818069014784E-2</v>
      </c>
    </row>
    <row r="270" spans="1:21" x14ac:dyDescent="0.25">
      <c r="A270">
        <v>22</v>
      </c>
      <c r="B270">
        <v>263</v>
      </c>
      <c r="C270" s="10">
        <f t="shared" si="66"/>
        <v>321330.99</v>
      </c>
      <c r="D270" s="10">
        <f>'(Optional) Additional IN-OUT'!H277</f>
        <v>0</v>
      </c>
      <c r="E270" s="10">
        <f>ROUND(((C270+D270)*(1+Nocharge_monthly_return)),2)</f>
        <v>322649.84000000003</v>
      </c>
      <c r="F270" s="10">
        <f t="shared" si="67"/>
        <v>215431.31</v>
      </c>
      <c r="G270" s="10">
        <f t="shared" si="76"/>
        <v>0</v>
      </c>
      <c r="H270" s="10">
        <f>ROUND(((F270+G270)*(1+Withcharge_monthly_return)),2)</f>
        <v>216315.51</v>
      </c>
      <c r="I270" s="10">
        <f t="shared" si="74"/>
        <v>332.34</v>
      </c>
      <c r="J270" t="b">
        <f t="shared" si="68"/>
        <v>0</v>
      </c>
      <c r="K270" s="10">
        <f t="shared" si="75"/>
        <v>0</v>
      </c>
      <c r="L270" s="24">
        <f t="shared" si="69"/>
        <v>332.34</v>
      </c>
      <c r="M270" s="24">
        <f t="shared" si="70"/>
        <v>215983.17</v>
      </c>
      <c r="N270" s="24">
        <f t="shared" si="71"/>
        <v>106666.67000000001</v>
      </c>
      <c r="O270" s="24">
        <f t="shared" si="72"/>
        <v>63019.140000000021</v>
      </c>
      <c r="P270" s="24">
        <f t="shared" si="81"/>
        <v>114000</v>
      </c>
      <c r="Q270" s="7">
        <f t="shared" si="77"/>
        <v>1.8302617543859649</v>
      </c>
      <c r="R270" s="7">
        <f t="shared" si="78"/>
        <v>0.89458921052631579</v>
      </c>
      <c r="S270" s="5">
        <f t="shared" si="79"/>
        <v>4.8614026123639582E-2</v>
      </c>
      <c r="T270" s="5">
        <f t="shared" si="80"/>
        <v>2.958518343917375E-2</v>
      </c>
      <c r="U270" s="5">
        <f t="shared" si="73"/>
        <v>1.9028842684465832E-2</v>
      </c>
    </row>
    <row r="271" spans="1:21" x14ac:dyDescent="0.25">
      <c r="A271">
        <v>22</v>
      </c>
      <c r="B271">
        <v>264</v>
      </c>
      <c r="C271" s="10">
        <f t="shared" si="66"/>
        <v>322649.84000000003</v>
      </c>
      <c r="D271" s="10">
        <f>'(Optional) Additional IN-OUT'!H278</f>
        <v>0</v>
      </c>
      <c r="E271" s="10">
        <f>ROUND(((C271+D271)*(1+Nocharge_monthly_return)),2)</f>
        <v>323974.09999999998</v>
      </c>
      <c r="F271" s="10">
        <f t="shared" si="67"/>
        <v>215983.17</v>
      </c>
      <c r="G271" s="10">
        <f t="shared" si="76"/>
        <v>0</v>
      </c>
      <c r="H271" s="10">
        <f>ROUND(((F271+G271)*(1+Withcharge_monthly_return)),2)</f>
        <v>216869.63</v>
      </c>
      <c r="I271" s="10">
        <f t="shared" si="74"/>
        <v>333.19</v>
      </c>
      <c r="J271" t="b">
        <f t="shared" si="68"/>
        <v>0</v>
      </c>
      <c r="K271" s="10">
        <f t="shared" si="75"/>
        <v>0</v>
      </c>
      <c r="L271" s="24">
        <f t="shared" si="69"/>
        <v>333.19</v>
      </c>
      <c r="M271" s="24">
        <f t="shared" si="70"/>
        <v>216536.44</v>
      </c>
      <c r="N271" s="24">
        <f t="shared" si="71"/>
        <v>107437.65999999997</v>
      </c>
      <c r="O271" s="24">
        <f t="shared" si="72"/>
        <v>63352.330000000024</v>
      </c>
      <c r="P271" s="24">
        <f t="shared" si="81"/>
        <v>114000</v>
      </c>
      <c r="Q271" s="7">
        <f t="shared" si="77"/>
        <v>1.8418780701754383</v>
      </c>
      <c r="R271" s="7">
        <f t="shared" si="78"/>
        <v>0.8994424561403509</v>
      </c>
      <c r="S271" s="5">
        <f t="shared" si="79"/>
        <v>4.8620706264830039E-2</v>
      </c>
      <c r="T271" s="5">
        <f t="shared" si="80"/>
        <v>2.959120624161744E-2</v>
      </c>
      <c r="U271" s="5">
        <f t="shared" si="73"/>
        <v>1.90295000232126E-2</v>
      </c>
    </row>
    <row r="272" spans="1:21" x14ac:dyDescent="0.25">
      <c r="A272">
        <v>23</v>
      </c>
      <c r="B272">
        <v>265</v>
      </c>
      <c r="C272" s="10">
        <f t="shared" si="66"/>
        <v>323974.09999999998</v>
      </c>
      <c r="D272" s="10">
        <f>'(Optional) Additional IN-OUT'!H279</f>
        <v>0</v>
      </c>
      <c r="E272" s="10">
        <f>ROUND(((C272+D272)*(1+Nocharge_monthly_return)),2)</f>
        <v>325303.78999999998</v>
      </c>
      <c r="F272" s="10">
        <f t="shared" si="67"/>
        <v>216536.44</v>
      </c>
      <c r="G272" s="10">
        <f t="shared" si="76"/>
        <v>0</v>
      </c>
      <c r="H272" s="10">
        <f>ROUND(((F272+G272)*(1+Withcharge_monthly_return)),2)</f>
        <v>217425.17</v>
      </c>
      <c r="I272" s="10">
        <f t="shared" si="74"/>
        <v>334.05</v>
      </c>
      <c r="J272" t="b">
        <f t="shared" si="68"/>
        <v>1</v>
      </c>
      <c r="K272" s="10">
        <f t="shared" si="75"/>
        <v>0</v>
      </c>
      <c r="L272" s="24">
        <f t="shared" si="69"/>
        <v>334.05</v>
      </c>
      <c r="M272" s="24">
        <f t="shared" si="70"/>
        <v>217091.12000000002</v>
      </c>
      <c r="N272" s="24">
        <f t="shared" si="71"/>
        <v>108212.66999999995</v>
      </c>
      <c r="O272" s="24">
        <f t="shared" si="72"/>
        <v>63686.380000000026</v>
      </c>
      <c r="P272" s="24">
        <f t="shared" si="81"/>
        <v>114000</v>
      </c>
      <c r="Q272" s="7">
        <f t="shared" si="77"/>
        <v>1.8535420175438593</v>
      </c>
      <c r="R272" s="7">
        <f t="shared" si="78"/>
        <v>0.90430807017543891</v>
      </c>
      <c r="S272" s="5">
        <f t="shared" si="79"/>
        <v>4.8627335273727638E-2</v>
      </c>
      <c r="T272" s="5">
        <f t="shared" si="80"/>
        <v>2.9597182061232078E-2</v>
      </c>
      <c r="U272" s="5">
        <f t="shared" si="73"/>
        <v>1.903015321249556E-2</v>
      </c>
    </row>
    <row r="273" spans="1:21" x14ac:dyDescent="0.25">
      <c r="A273">
        <v>23</v>
      </c>
      <c r="B273">
        <v>266</v>
      </c>
      <c r="C273" s="10">
        <f t="shared" si="66"/>
        <v>325303.78999999998</v>
      </c>
      <c r="D273" s="10">
        <f>'(Optional) Additional IN-OUT'!H280</f>
        <v>0</v>
      </c>
      <c r="E273" s="10">
        <f>ROUND(((C273+D273)*(1+Nocharge_monthly_return)),2)</f>
        <v>326638.94</v>
      </c>
      <c r="F273" s="10">
        <f t="shared" si="67"/>
        <v>217091.12000000002</v>
      </c>
      <c r="G273" s="10">
        <f t="shared" si="76"/>
        <v>0</v>
      </c>
      <c r="H273" s="10">
        <f>ROUND(((F273+G273)*(1+Withcharge_monthly_return)),2)</f>
        <v>217982.13</v>
      </c>
      <c r="I273" s="10">
        <f t="shared" si="74"/>
        <v>334.9</v>
      </c>
      <c r="J273" t="b">
        <f t="shared" si="68"/>
        <v>0</v>
      </c>
      <c r="K273" s="10">
        <f t="shared" si="75"/>
        <v>0</v>
      </c>
      <c r="L273" s="24">
        <f t="shared" si="69"/>
        <v>334.9</v>
      </c>
      <c r="M273" s="24">
        <f t="shared" si="70"/>
        <v>217647.23</v>
      </c>
      <c r="N273" s="24">
        <f t="shared" si="71"/>
        <v>108991.70999999999</v>
      </c>
      <c r="O273" s="24">
        <f t="shared" si="72"/>
        <v>64021.280000000028</v>
      </c>
      <c r="P273" s="24">
        <f t="shared" si="81"/>
        <v>114000</v>
      </c>
      <c r="Q273" s="7">
        <f t="shared" si="77"/>
        <v>1.865253859649123</v>
      </c>
      <c r="R273" s="7">
        <f t="shared" si="78"/>
        <v>0.90918622807017546</v>
      </c>
      <c r="S273" s="5">
        <f t="shared" si="79"/>
        <v>4.8633914849841212E-2</v>
      </c>
      <c r="T273" s="5">
        <f t="shared" si="80"/>
        <v>2.9603114932832384E-2</v>
      </c>
      <c r="U273" s="5">
        <f t="shared" si="73"/>
        <v>1.9030799917008828E-2</v>
      </c>
    </row>
    <row r="274" spans="1:21" x14ac:dyDescent="0.25">
      <c r="A274">
        <v>23</v>
      </c>
      <c r="B274">
        <v>267</v>
      </c>
      <c r="C274" s="10">
        <f t="shared" si="66"/>
        <v>326638.94</v>
      </c>
      <c r="D274" s="10">
        <f>'(Optional) Additional IN-OUT'!H281</f>
        <v>0</v>
      </c>
      <c r="E274" s="10">
        <f>ROUND(((C274+D274)*(1+Nocharge_monthly_return)),2)</f>
        <v>327979.57</v>
      </c>
      <c r="F274" s="10">
        <f t="shared" si="67"/>
        <v>217647.23</v>
      </c>
      <c r="G274" s="10">
        <f t="shared" si="76"/>
        <v>0</v>
      </c>
      <c r="H274" s="10">
        <f>ROUND(((F274+G274)*(1+Withcharge_monthly_return)),2)</f>
        <v>218540.52</v>
      </c>
      <c r="I274" s="10">
        <f t="shared" si="74"/>
        <v>335.76</v>
      </c>
      <c r="J274" t="b">
        <f t="shared" si="68"/>
        <v>0</v>
      </c>
      <c r="K274" s="10">
        <f t="shared" si="75"/>
        <v>0</v>
      </c>
      <c r="L274" s="24">
        <f t="shared" si="69"/>
        <v>335.76</v>
      </c>
      <c r="M274" s="24">
        <f t="shared" si="70"/>
        <v>218204.75999999998</v>
      </c>
      <c r="N274" s="24">
        <f t="shared" si="71"/>
        <v>109774.81000000003</v>
      </c>
      <c r="O274" s="24">
        <f t="shared" si="72"/>
        <v>64357.04000000003</v>
      </c>
      <c r="P274" s="24">
        <f t="shared" si="81"/>
        <v>114000</v>
      </c>
      <c r="Q274" s="7">
        <f t="shared" si="77"/>
        <v>1.8770137719298248</v>
      </c>
      <c r="R274" s="7">
        <f t="shared" si="78"/>
        <v>0.91407684210526297</v>
      </c>
      <c r="S274" s="5">
        <f t="shared" si="79"/>
        <v>4.864044519889793E-2</v>
      </c>
      <c r="T274" s="5">
        <f t="shared" si="80"/>
        <v>2.9609002431184875E-2</v>
      </c>
      <c r="U274" s="5">
        <f t="shared" si="73"/>
        <v>1.9031442767713055E-2</v>
      </c>
    </row>
    <row r="275" spans="1:21" x14ac:dyDescent="0.25">
      <c r="A275">
        <v>23</v>
      </c>
      <c r="B275">
        <v>268</v>
      </c>
      <c r="C275" s="10">
        <f t="shared" si="66"/>
        <v>327979.57</v>
      </c>
      <c r="D275" s="10">
        <f>'(Optional) Additional IN-OUT'!H282</f>
        <v>0</v>
      </c>
      <c r="E275" s="10">
        <f>ROUND(((C275+D275)*(1+Nocharge_monthly_return)),2)</f>
        <v>329325.7</v>
      </c>
      <c r="F275" s="10">
        <f t="shared" si="67"/>
        <v>218204.75999999998</v>
      </c>
      <c r="G275" s="10">
        <f t="shared" si="76"/>
        <v>0</v>
      </c>
      <c r="H275" s="10">
        <f>ROUND(((F275+G275)*(1+Withcharge_monthly_return)),2)</f>
        <v>219100.34</v>
      </c>
      <c r="I275" s="10">
        <f t="shared" si="74"/>
        <v>336.62</v>
      </c>
      <c r="J275" t="b">
        <f t="shared" si="68"/>
        <v>0</v>
      </c>
      <c r="K275" s="10">
        <f t="shared" si="75"/>
        <v>0</v>
      </c>
      <c r="L275" s="24">
        <f t="shared" si="69"/>
        <v>336.62</v>
      </c>
      <c r="M275" s="24">
        <f t="shared" si="70"/>
        <v>218763.72</v>
      </c>
      <c r="N275" s="24">
        <f t="shared" si="71"/>
        <v>110561.98000000001</v>
      </c>
      <c r="O275" s="24">
        <f t="shared" si="72"/>
        <v>64693.660000000033</v>
      </c>
      <c r="P275" s="24">
        <f t="shared" si="81"/>
        <v>114000</v>
      </c>
      <c r="Q275" s="7">
        <f t="shared" si="77"/>
        <v>1.8888219298245614</v>
      </c>
      <c r="R275" s="7">
        <f t="shared" si="78"/>
        <v>0.91897999999999991</v>
      </c>
      <c r="S275" s="5">
        <f t="shared" si="79"/>
        <v>4.8646926516081296E-2</v>
      </c>
      <c r="T275" s="5">
        <f t="shared" si="80"/>
        <v>2.9614846409547542E-2</v>
      </c>
      <c r="U275" s="5">
        <f t="shared" si="73"/>
        <v>1.9032080106533754E-2</v>
      </c>
    </row>
    <row r="276" spans="1:21" x14ac:dyDescent="0.25">
      <c r="A276">
        <v>23</v>
      </c>
      <c r="B276">
        <v>269</v>
      </c>
      <c r="C276" s="10">
        <f t="shared" si="66"/>
        <v>329325.7</v>
      </c>
      <c r="D276" s="10">
        <f>'(Optional) Additional IN-OUT'!H283</f>
        <v>0</v>
      </c>
      <c r="E276" s="10">
        <f>ROUND(((C276+D276)*(1+Nocharge_monthly_return)),2)</f>
        <v>330677.36</v>
      </c>
      <c r="F276" s="10">
        <f t="shared" si="67"/>
        <v>218763.72</v>
      </c>
      <c r="G276" s="10">
        <f t="shared" si="76"/>
        <v>0</v>
      </c>
      <c r="H276" s="10">
        <f>ROUND(((F276+G276)*(1+Withcharge_monthly_return)),2)</f>
        <v>219661.6</v>
      </c>
      <c r="I276" s="10">
        <f t="shared" si="74"/>
        <v>337.48</v>
      </c>
      <c r="J276" t="b">
        <f t="shared" si="68"/>
        <v>0</v>
      </c>
      <c r="K276" s="10">
        <f t="shared" si="75"/>
        <v>0</v>
      </c>
      <c r="L276" s="24">
        <f t="shared" si="69"/>
        <v>337.48</v>
      </c>
      <c r="M276" s="24">
        <f t="shared" si="70"/>
        <v>219324.12</v>
      </c>
      <c r="N276" s="24">
        <f t="shared" si="71"/>
        <v>111353.23999999999</v>
      </c>
      <c r="O276" s="24">
        <f t="shared" si="72"/>
        <v>65031.140000000036</v>
      </c>
      <c r="P276" s="24">
        <f t="shared" si="81"/>
        <v>114000</v>
      </c>
      <c r="Q276" s="7">
        <f t="shared" si="77"/>
        <v>1.9006785964912281</v>
      </c>
      <c r="R276" s="7">
        <f t="shared" si="78"/>
        <v>0.92389578947368411</v>
      </c>
      <c r="S276" s="5">
        <f t="shared" si="79"/>
        <v>4.8653360401119047E-2</v>
      </c>
      <c r="T276" s="5">
        <f t="shared" si="80"/>
        <v>2.9620648678033126E-2</v>
      </c>
      <c r="U276" s="5">
        <f t="shared" si="73"/>
        <v>1.9032711723085922E-2</v>
      </c>
    </row>
    <row r="277" spans="1:21" x14ac:dyDescent="0.25">
      <c r="A277">
        <v>23</v>
      </c>
      <c r="B277">
        <v>270</v>
      </c>
      <c r="C277" s="10">
        <f t="shared" si="66"/>
        <v>330677.36</v>
      </c>
      <c r="D277" s="10">
        <f>'(Optional) Additional IN-OUT'!H284</f>
        <v>0</v>
      </c>
      <c r="E277" s="10">
        <f>ROUND(((C277+D277)*(1+Nocharge_monthly_return)),2)</f>
        <v>332034.57</v>
      </c>
      <c r="F277" s="10">
        <f t="shared" si="67"/>
        <v>219324.12</v>
      </c>
      <c r="G277" s="10">
        <f t="shared" si="76"/>
        <v>0</v>
      </c>
      <c r="H277" s="10">
        <f>ROUND(((F277+G277)*(1+Withcharge_monthly_return)),2)</f>
        <v>220224.3</v>
      </c>
      <c r="I277" s="10">
        <f t="shared" si="74"/>
        <v>338.35</v>
      </c>
      <c r="J277" t="b">
        <f t="shared" si="68"/>
        <v>0</v>
      </c>
      <c r="K277" s="10">
        <f t="shared" si="75"/>
        <v>0</v>
      </c>
      <c r="L277" s="24">
        <f t="shared" si="69"/>
        <v>338.35</v>
      </c>
      <c r="M277" s="24">
        <f t="shared" si="70"/>
        <v>219885.94999999998</v>
      </c>
      <c r="N277" s="24">
        <f t="shared" si="71"/>
        <v>112148.62000000002</v>
      </c>
      <c r="O277" s="24">
        <f t="shared" si="72"/>
        <v>65369.490000000034</v>
      </c>
      <c r="P277" s="24">
        <f t="shared" si="81"/>
        <v>114000</v>
      </c>
      <c r="Q277" s="7">
        <f t="shared" si="77"/>
        <v>1.9125839473684212</v>
      </c>
      <c r="R277" s="7">
        <f t="shared" si="78"/>
        <v>0.92882412280701732</v>
      </c>
      <c r="S277" s="5">
        <f t="shared" si="79"/>
        <v>4.8659746996209813E-2</v>
      </c>
      <c r="T277" s="5">
        <f t="shared" si="80"/>
        <v>2.9626406842250257E-2</v>
      </c>
      <c r="U277" s="5">
        <f t="shared" si="73"/>
        <v>1.9033340153959556E-2</v>
      </c>
    </row>
    <row r="278" spans="1:21" x14ac:dyDescent="0.25">
      <c r="A278">
        <v>23</v>
      </c>
      <c r="B278">
        <v>271</v>
      </c>
      <c r="C278" s="10">
        <f t="shared" si="66"/>
        <v>332034.57</v>
      </c>
      <c r="D278" s="10">
        <f>'(Optional) Additional IN-OUT'!H285</f>
        <v>0</v>
      </c>
      <c r="E278" s="10">
        <f>ROUND(((C278+D278)*(1+Nocharge_monthly_return)),2)</f>
        <v>333397.34999999998</v>
      </c>
      <c r="F278" s="10">
        <f t="shared" si="67"/>
        <v>219885.94999999998</v>
      </c>
      <c r="G278" s="10">
        <f t="shared" si="76"/>
        <v>0</v>
      </c>
      <c r="H278" s="10">
        <f>ROUND(((F278+G278)*(1+Withcharge_monthly_return)),2)</f>
        <v>220788.43</v>
      </c>
      <c r="I278" s="10">
        <f t="shared" si="74"/>
        <v>339.21</v>
      </c>
      <c r="J278" t="b">
        <f t="shared" si="68"/>
        <v>0</v>
      </c>
      <c r="K278" s="10">
        <f t="shared" si="75"/>
        <v>0</v>
      </c>
      <c r="L278" s="24">
        <f t="shared" si="69"/>
        <v>339.21</v>
      </c>
      <c r="M278" s="24">
        <f t="shared" si="70"/>
        <v>220449.22</v>
      </c>
      <c r="N278" s="24">
        <f t="shared" si="71"/>
        <v>112948.12999999998</v>
      </c>
      <c r="O278" s="24">
        <f t="shared" si="72"/>
        <v>65708.700000000041</v>
      </c>
      <c r="P278" s="24">
        <f t="shared" si="81"/>
        <v>114000</v>
      </c>
      <c r="Q278" s="7">
        <f t="shared" si="77"/>
        <v>1.9245381578947365</v>
      </c>
      <c r="R278" s="7">
        <f t="shared" si="78"/>
        <v>0.93376508771929823</v>
      </c>
      <c r="S278" s="5">
        <f t="shared" si="79"/>
        <v>4.8666086434692161E-2</v>
      </c>
      <c r="T278" s="5">
        <f t="shared" si="80"/>
        <v>2.9632122706510826E-2</v>
      </c>
      <c r="U278" s="5">
        <f t="shared" si="73"/>
        <v>1.9033963728181336E-2</v>
      </c>
    </row>
    <row r="279" spans="1:21" x14ac:dyDescent="0.25">
      <c r="A279">
        <v>23</v>
      </c>
      <c r="B279">
        <v>272</v>
      </c>
      <c r="C279" s="10">
        <f t="shared" si="66"/>
        <v>333397.34999999998</v>
      </c>
      <c r="D279" s="10">
        <f>'(Optional) Additional IN-OUT'!H286</f>
        <v>0</v>
      </c>
      <c r="E279" s="10">
        <f>ROUND(((C279+D279)*(1+Nocharge_monthly_return)),2)</f>
        <v>334765.71999999997</v>
      </c>
      <c r="F279" s="10">
        <f t="shared" si="67"/>
        <v>220449.22</v>
      </c>
      <c r="G279" s="10">
        <f t="shared" si="76"/>
        <v>0</v>
      </c>
      <c r="H279" s="10">
        <f>ROUND(((F279+G279)*(1+Withcharge_monthly_return)),2)</f>
        <v>221354.01</v>
      </c>
      <c r="I279" s="10">
        <f t="shared" si="74"/>
        <v>340.08</v>
      </c>
      <c r="J279" t="b">
        <f t="shared" si="68"/>
        <v>0</v>
      </c>
      <c r="K279" s="10">
        <f t="shared" si="75"/>
        <v>0</v>
      </c>
      <c r="L279" s="24">
        <f t="shared" si="69"/>
        <v>340.08</v>
      </c>
      <c r="M279" s="24">
        <f t="shared" si="70"/>
        <v>221013.93000000002</v>
      </c>
      <c r="N279" s="24">
        <f t="shared" si="71"/>
        <v>113751.78999999995</v>
      </c>
      <c r="O279" s="24">
        <f t="shared" si="72"/>
        <v>66048.780000000042</v>
      </c>
      <c r="P279" s="24">
        <f t="shared" si="81"/>
        <v>114000</v>
      </c>
      <c r="Q279" s="7">
        <f t="shared" si="77"/>
        <v>1.9365414035087718</v>
      </c>
      <c r="R279" s="7">
        <f t="shared" si="78"/>
        <v>0.9387186842105264</v>
      </c>
      <c r="S279" s="5">
        <f t="shared" si="79"/>
        <v>4.867237884134179E-2</v>
      </c>
      <c r="T279" s="5">
        <f t="shared" si="80"/>
        <v>2.9637795978021981E-2</v>
      </c>
      <c r="U279" s="5">
        <f t="shared" si="73"/>
        <v>1.9034582863319809E-2</v>
      </c>
    </row>
    <row r="280" spans="1:21" x14ac:dyDescent="0.25">
      <c r="A280">
        <v>23</v>
      </c>
      <c r="B280">
        <v>273</v>
      </c>
      <c r="C280" s="10">
        <f t="shared" si="66"/>
        <v>334765.71999999997</v>
      </c>
      <c r="D280" s="10">
        <f>'(Optional) Additional IN-OUT'!H287</f>
        <v>0</v>
      </c>
      <c r="E280" s="10">
        <f>ROUND(((C280+D280)*(1+Nocharge_monthly_return)),2)</f>
        <v>336139.71</v>
      </c>
      <c r="F280" s="10">
        <f t="shared" si="67"/>
        <v>221013.93000000002</v>
      </c>
      <c r="G280" s="10">
        <f t="shared" si="76"/>
        <v>0</v>
      </c>
      <c r="H280" s="10">
        <f>ROUND(((F280+G280)*(1+Withcharge_monthly_return)),2)</f>
        <v>221921.04</v>
      </c>
      <c r="I280" s="10">
        <f t="shared" si="74"/>
        <v>340.95</v>
      </c>
      <c r="J280" t="b">
        <f t="shared" si="68"/>
        <v>0</v>
      </c>
      <c r="K280" s="10">
        <f t="shared" si="75"/>
        <v>0</v>
      </c>
      <c r="L280" s="24">
        <f t="shared" si="69"/>
        <v>340.95</v>
      </c>
      <c r="M280" s="24">
        <f t="shared" si="70"/>
        <v>221580.09</v>
      </c>
      <c r="N280" s="24">
        <f t="shared" si="71"/>
        <v>114559.62000000002</v>
      </c>
      <c r="O280" s="24">
        <f t="shared" si="72"/>
        <v>66389.73000000004</v>
      </c>
      <c r="P280" s="24">
        <f t="shared" si="81"/>
        <v>114000</v>
      </c>
      <c r="Q280" s="7">
        <f t="shared" si="77"/>
        <v>1.9485939473684213</v>
      </c>
      <c r="R280" s="7">
        <f t="shared" si="78"/>
        <v>0.94368499999999989</v>
      </c>
      <c r="S280" s="5">
        <f t="shared" si="79"/>
        <v>4.8678625704001784E-2</v>
      </c>
      <c r="T280" s="5">
        <f t="shared" si="80"/>
        <v>2.9643428416621934E-2</v>
      </c>
      <c r="U280" s="5">
        <f t="shared" si="73"/>
        <v>1.9035197287379849E-2</v>
      </c>
    </row>
    <row r="281" spans="1:21" x14ac:dyDescent="0.25">
      <c r="A281">
        <v>23</v>
      </c>
      <c r="B281">
        <v>274</v>
      </c>
      <c r="C281" s="10">
        <f t="shared" si="66"/>
        <v>336139.71</v>
      </c>
      <c r="D281" s="10">
        <f>'(Optional) Additional IN-OUT'!H288</f>
        <v>0</v>
      </c>
      <c r="E281" s="10">
        <f>ROUND(((C281+D281)*(1+Nocharge_monthly_return)),2)</f>
        <v>337519.34</v>
      </c>
      <c r="F281" s="10">
        <f t="shared" si="67"/>
        <v>221580.09</v>
      </c>
      <c r="G281" s="10">
        <f t="shared" si="76"/>
        <v>0</v>
      </c>
      <c r="H281" s="10">
        <f>ROUND(((F281+G281)*(1+Withcharge_monthly_return)),2)</f>
        <v>222489.53</v>
      </c>
      <c r="I281" s="10">
        <f t="shared" si="74"/>
        <v>341.83</v>
      </c>
      <c r="J281" t="b">
        <f t="shared" si="68"/>
        <v>0</v>
      </c>
      <c r="K281" s="10">
        <f t="shared" si="75"/>
        <v>0</v>
      </c>
      <c r="L281" s="24">
        <f t="shared" si="69"/>
        <v>341.83</v>
      </c>
      <c r="M281" s="24">
        <f t="shared" si="70"/>
        <v>222147.7</v>
      </c>
      <c r="N281" s="24">
        <f t="shared" si="71"/>
        <v>115371.64000000001</v>
      </c>
      <c r="O281" s="24">
        <f t="shared" si="72"/>
        <v>66731.560000000041</v>
      </c>
      <c r="P281" s="24">
        <f t="shared" si="81"/>
        <v>114000</v>
      </c>
      <c r="Q281" s="7">
        <f t="shared" si="77"/>
        <v>1.960695964912281</v>
      </c>
      <c r="R281" s="7">
        <f t="shared" si="78"/>
        <v>0.94866403508771935</v>
      </c>
      <c r="S281" s="5">
        <f t="shared" si="79"/>
        <v>4.8684827099476607E-2</v>
      </c>
      <c r="T281" s="5">
        <f t="shared" si="80"/>
        <v>2.9649019711517906E-2</v>
      </c>
      <c r="U281" s="5">
        <f t="shared" si="73"/>
        <v>1.9035807387958702E-2</v>
      </c>
    </row>
    <row r="282" spans="1:21" x14ac:dyDescent="0.25">
      <c r="A282">
        <v>23</v>
      </c>
      <c r="B282">
        <v>275</v>
      </c>
      <c r="C282" s="10">
        <f t="shared" si="66"/>
        <v>337519.34</v>
      </c>
      <c r="D282" s="10">
        <f>'(Optional) Additional IN-OUT'!H289</f>
        <v>0</v>
      </c>
      <c r="E282" s="10">
        <f>ROUND(((C282+D282)*(1+Nocharge_monthly_return)),2)</f>
        <v>338904.63</v>
      </c>
      <c r="F282" s="10">
        <f t="shared" si="67"/>
        <v>222147.7</v>
      </c>
      <c r="G282" s="10">
        <f t="shared" si="76"/>
        <v>0</v>
      </c>
      <c r="H282" s="10">
        <f>ROUND(((F282+G282)*(1+Withcharge_monthly_return)),2)</f>
        <v>223059.47</v>
      </c>
      <c r="I282" s="10">
        <f t="shared" si="74"/>
        <v>342.7</v>
      </c>
      <c r="J282" t="b">
        <f t="shared" si="68"/>
        <v>0</v>
      </c>
      <c r="K282" s="10">
        <f t="shared" si="75"/>
        <v>0</v>
      </c>
      <c r="L282" s="24">
        <f t="shared" si="69"/>
        <v>342.7</v>
      </c>
      <c r="M282" s="24">
        <f t="shared" si="70"/>
        <v>222716.77</v>
      </c>
      <c r="N282" s="24">
        <f t="shared" si="71"/>
        <v>116187.86000000002</v>
      </c>
      <c r="O282" s="24">
        <f t="shared" si="72"/>
        <v>67074.260000000038</v>
      </c>
      <c r="P282" s="24">
        <f t="shared" si="81"/>
        <v>114000</v>
      </c>
      <c r="Q282" s="7">
        <f t="shared" si="77"/>
        <v>1.9728476315789476</v>
      </c>
      <c r="R282" s="7">
        <f t="shared" si="78"/>
        <v>0.95365587719298239</v>
      </c>
      <c r="S282" s="5">
        <f t="shared" si="79"/>
        <v>4.8690983097489537E-2</v>
      </c>
      <c r="T282" s="5">
        <f t="shared" si="80"/>
        <v>2.9654571579576433E-2</v>
      </c>
      <c r="U282" s="5">
        <f t="shared" si="73"/>
        <v>1.9036411517913104E-2</v>
      </c>
    </row>
    <row r="283" spans="1:21" x14ac:dyDescent="0.25">
      <c r="A283">
        <v>23</v>
      </c>
      <c r="B283">
        <v>276</v>
      </c>
      <c r="C283" s="10">
        <f t="shared" si="66"/>
        <v>338904.63</v>
      </c>
      <c r="D283" s="10">
        <f>'(Optional) Additional IN-OUT'!H290</f>
        <v>0</v>
      </c>
      <c r="E283" s="10">
        <f>ROUND(((C283+D283)*(1+Nocharge_monthly_return)),2)</f>
        <v>340295.6</v>
      </c>
      <c r="F283" s="10">
        <f t="shared" si="67"/>
        <v>222716.77</v>
      </c>
      <c r="G283" s="10">
        <f t="shared" si="76"/>
        <v>0</v>
      </c>
      <c r="H283" s="10">
        <f>ROUND(((F283+G283)*(1+Withcharge_monthly_return)),2)</f>
        <v>223630.87</v>
      </c>
      <c r="I283" s="10">
        <f t="shared" si="74"/>
        <v>343.58</v>
      </c>
      <c r="J283" t="b">
        <f t="shared" si="68"/>
        <v>0</v>
      </c>
      <c r="K283" s="10">
        <f t="shared" si="75"/>
        <v>0</v>
      </c>
      <c r="L283" s="24">
        <f t="shared" si="69"/>
        <v>343.58</v>
      </c>
      <c r="M283" s="24">
        <f t="shared" si="70"/>
        <v>223287.29</v>
      </c>
      <c r="N283" s="24">
        <f t="shared" si="71"/>
        <v>117008.30999999997</v>
      </c>
      <c r="O283" s="24">
        <f t="shared" si="72"/>
        <v>67417.84000000004</v>
      </c>
      <c r="P283" s="24">
        <f t="shared" si="81"/>
        <v>114000</v>
      </c>
      <c r="Q283" s="7">
        <f t="shared" si="77"/>
        <v>1.9850491228070175</v>
      </c>
      <c r="R283" s="7">
        <f t="shared" si="78"/>
        <v>0.95866043859649119</v>
      </c>
      <c r="S283" s="5">
        <f t="shared" si="79"/>
        <v>4.8697093760949536E-2</v>
      </c>
      <c r="T283" s="5">
        <f t="shared" si="80"/>
        <v>2.9660081688105178E-2</v>
      </c>
      <c r="U283" s="5">
        <f t="shared" si="73"/>
        <v>1.9037012072844358E-2</v>
      </c>
    </row>
    <row r="284" spans="1:21" x14ac:dyDescent="0.25">
      <c r="A284">
        <v>24</v>
      </c>
      <c r="B284">
        <v>277</v>
      </c>
      <c r="C284" s="10">
        <f t="shared" si="66"/>
        <v>340295.6</v>
      </c>
      <c r="D284" s="10">
        <f>'(Optional) Additional IN-OUT'!H291</f>
        <v>0</v>
      </c>
      <c r="E284" s="10">
        <f>ROUND(((C284+D284)*(1+Nocharge_monthly_return)),2)</f>
        <v>341692.28</v>
      </c>
      <c r="F284" s="10">
        <f t="shared" si="67"/>
        <v>223287.29</v>
      </c>
      <c r="G284" s="10">
        <f t="shared" si="76"/>
        <v>0</v>
      </c>
      <c r="H284" s="10">
        <f>ROUND(((F284+G284)*(1+Withcharge_monthly_return)),2)</f>
        <v>224203.73</v>
      </c>
      <c r="I284" s="10">
        <f t="shared" si="74"/>
        <v>344.46</v>
      </c>
      <c r="J284" t="b">
        <f t="shared" si="68"/>
        <v>1</v>
      </c>
      <c r="K284" s="10">
        <f t="shared" si="75"/>
        <v>0</v>
      </c>
      <c r="L284" s="24">
        <f t="shared" si="69"/>
        <v>344.46</v>
      </c>
      <c r="M284" s="24">
        <f t="shared" si="70"/>
        <v>223859.27000000002</v>
      </c>
      <c r="N284" s="24">
        <f t="shared" si="71"/>
        <v>117833.01000000001</v>
      </c>
      <c r="O284" s="24">
        <f t="shared" si="72"/>
        <v>67762.300000000047</v>
      </c>
      <c r="P284" s="24">
        <f t="shared" si="81"/>
        <v>114000</v>
      </c>
      <c r="Q284" s="7">
        <f t="shared" si="77"/>
        <v>1.9973007017543862</v>
      </c>
      <c r="R284" s="7">
        <f t="shared" si="78"/>
        <v>0.96367780701754402</v>
      </c>
      <c r="S284" s="5">
        <f t="shared" si="79"/>
        <v>4.8703160475804738E-2</v>
      </c>
      <c r="T284" s="5">
        <f t="shared" si="80"/>
        <v>2.9665551749433687E-2</v>
      </c>
      <c r="U284" s="5">
        <f t="shared" si="73"/>
        <v>1.9037608726371051E-2</v>
      </c>
    </row>
    <row r="285" spans="1:21" x14ac:dyDescent="0.25">
      <c r="A285">
        <v>24</v>
      </c>
      <c r="B285">
        <v>278</v>
      </c>
      <c r="C285" s="10">
        <f t="shared" si="66"/>
        <v>341692.28</v>
      </c>
      <c r="D285" s="10">
        <f>'(Optional) Additional IN-OUT'!H292</f>
        <v>0</v>
      </c>
      <c r="E285" s="10">
        <f>ROUND(((C285+D285)*(1+Nocharge_monthly_return)),2)</f>
        <v>343094.69</v>
      </c>
      <c r="F285" s="10">
        <f t="shared" si="67"/>
        <v>223859.27000000002</v>
      </c>
      <c r="G285" s="10">
        <f t="shared" si="76"/>
        <v>0</v>
      </c>
      <c r="H285" s="10">
        <f>ROUND(((F285+G285)*(1+Withcharge_monthly_return)),2)</f>
        <v>224778.06</v>
      </c>
      <c r="I285" s="10">
        <f t="shared" si="74"/>
        <v>345.34</v>
      </c>
      <c r="J285" t="b">
        <f t="shared" si="68"/>
        <v>0</v>
      </c>
      <c r="K285" s="10">
        <f t="shared" si="75"/>
        <v>0</v>
      </c>
      <c r="L285" s="24">
        <f t="shared" si="69"/>
        <v>345.34</v>
      </c>
      <c r="M285" s="24">
        <f t="shared" si="70"/>
        <v>224432.72</v>
      </c>
      <c r="N285" s="24">
        <f t="shared" si="71"/>
        <v>118661.97</v>
      </c>
      <c r="O285" s="24">
        <f t="shared" si="72"/>
        <v>68107.640000000043</v>
      </c>
      <c r="P285" s="24">
        <f t="shared" si="81"/>
        <v>114000</v>
      </c>
      <c r="Q285" s="7">
        <f t="shared" si="77"/>
        <v>2.009602543859649</v>
      </c>
      <c r="R285" s="7">
        <f t="shared" si="78"/>
        <v>0.9687080701754387</v>
      </c>
      <c r="S285" s="5">
        <f t="shared" si="79"/>
        <v>4.8709183261536101E-2</v>
      </c>
      <c r="T285" s="5">
        <f t="shared" si="80"/>
        <v>2.9670983436615547E-2</v>
      </c>
      <c r="U285" s="5">
        <f t="shared" si="73"/>
        <v>1.9038199824920554E-2</v>
      </c>
    </row>
    <row r="286" spans="1:21" x14ac:dyDescent="0.25">
      <c r="A286">
        <v>24</v>
      </c>
      <c r="B286">
        <v>279</v>
      </c>
      <c r="C286" s="10">
        <f t="shared" si="66"/>
        <v>343094.69</v>
      </c>
      <c r="D286" s="10">
        <f>'(Optional) Additional IN-OUT'!H293</f>
        <v>0</v>
      </c>
      <c r="E286" s="10">
        <f>ROUND(((C286+D286)*(1+Nocharge_monthly_return)),2)</f>
        <v>344502.86</v>
      </c>
      <c r="F286" s="10">
        <f t="shared" si="67"/>
        <v>224432.72</v>
      </c>
      <c r="G286" s="10">
        <f t="shared" si="76"/>
        <v>0</v>
      </c>
      <c r="H286" s="10">
        <f>ROUND(((F286+G286)*(1+Withcharge_monthly_return)),2)</f>
        <v>225353.86</v>
      </c>
      <c r="I286" s="10">
        <f t="shared" si="74"/>
        <v>346.23</v>
      </c>
      <c r="J286" t="b">
        <f t="shared" si="68"/>
        <v>0</v>
      </c>
      <c r="K286" s="10">
        <f t="shared" si="75"/>
        <v>0</v>
      </c>
      <c r="L286" s="24">
        <f t="shared" si="69"/>
        <v>346.23</v>
      </c>
      <c r="M286" s="24">
        <f t="shared" si="70"/>
        <v>225007.62999999998</v>
      </c>
      <c r="N286" s="24">
        <f t="shared" si="71"/>
        <v>119495.23000000001</v>
      </c>
      <c r="O286" s="24">
        <f t="shared" si="72"/>
        <v>68453.870000000039</v>
      </c>
      <c r="P286" s="24">
        <f t="shared" si="81"/>
        <v>114000</v>
      </c>
      <c r="Q286" s="7">
        <f t="shared" si="77"/>
        <v>2.0219549122807017</v>
      </c>
      <c r="R286" s="7">
        <f t="shared" si="78"/>
        <v>0.97375114035087695</v>
      </c>
      <c r="S286" s="5">
        <f t="shared" si="79"/>
        <v>4.8715163441446649E-2</v>
      </c>
      <c r="T286" s="5">
        <f t="shared" si="80"/>
        <v>2.9676374447729612E-2</v>
      </c>
      <c r="U286" s="5">
        <f t="shared" si="73"/>
        <v>1.9038788993717037E-2</v>
      </c>
    </row>
    <row r="287" spans="1:21" x14ac:dyDescent="0.25">
      <c r="A287">
        <v>24</v>
      </c>
      <c r="B287">
        <v>280</v>
      </c>
      <c r="C287" s="10">
        <f t="shared" si="66"/>
        <v>344502.86</v>
      </c>
      <c r="D287" s="10">
        <f>'(Optional) Additional IN-OUT'!H294</f>
        <v>0</v>
      </c>
      <c r="E287" s="10">
        <f>ROUND(((C287+D287)*(1+Nocharge_monthly_return)),2)</f>
        <v>345916.81</v>
      </c>
      <c r="F287" s="10">
        <f t="shared" si="67"/>
        <v>225007.62999999998</v>
      </c>
      <c r="G287" s="10">
        <f t="shared" si="76"/>
        <v>0</v>
      </c>
      <c r="H287" s="10">
        <f>ROUND(((F287+G287)*(1+Withcharge_monthly_return)),2)</f>
        <v>225931.13</v>
      </c>
      <c r="I287" s="10">
        <f t="shared" si="74"/>
        <v>347.12</v>
      </c>
      <c r="J287" t="b">
        <f t="shared" si="68"/>
        <v>0</v>
      </c>
      <c r="K287" s="10">
        <f t="shared" si="75"/>
        <v>0</v>
      </c>
      <c r="L287" s="24">
        <f t="shared" si="69"/>
        <v>347.12</v>
      </c>
      <c r="M287" s="24">
        <f t="shared" si="70"/>
        <v>225584.01</v>
      </c>
      <c r="N287" s="24">
        <f t="shared" si="71"/>
        <v>120332.79999999999</v>
      </c>
      <c r="O287" s="24">
        <f t="shared" si="72"/>
        <v>68800.990000000034</v>
      </c>
      <c r="P287" s="24">
        <f t="shared" si="81"/>
        <v>114000</v>
      </c>
      <c r="Q287" s="7">
        <f t="shared" si="77"/>
        <v>2.0343579824561404</v>
      </c>
      <c r="R287" s="7">
        <f t="shared" si="78"/>
        <v>0.97880710526315795</v>
      </c>
      <c r="S287" s="5">
        <f t="shared" si="79"/>
        <v>4.8721100994268518E-2</v>
      </c>
      <c r="T287" s="5">
        <f t="shared" si="80"/>
        <v>2.9681726451852318E-2</v>
      </c>
      <c r="U287" s="5">
        <f t="shared" si="73"/>
        <v>1.90393745424162E-2</v>
      </c>
    </row>
    <row r="288" spans="1:21" x14ac:dyDescent="0.25">
      <c r="A288">
        <v>24</v>
      </c>
      <c r="B288">
        <v>281</v>
      </c>
      <c r="C288" s="10">
        <f t="shared" si="66"/>
        <v>345916.81</v>
      </c>
      <c r="D288" s="10">
        <f>'(Optional) Additional IN-OUT'!H295</f>
        <v>0</v>
      </c>
      <c r="E288" s="10">
        <f>ROUND(((C288+D288)*(1+Nocharge_monthly_return)),2)</f>
        <v>347336.56</v>
      </c>
      <c r="F288" s="10">
        <f t="shared" si="67"/>
        <v>225584.01</v>
      </c>
      <c r="G288" s="10">
        <f t="shared" si="76"/>
        <v>0</v>
      </c>
      <c r="H288" s="10">
        <f>ROUND(((F288+G288)*(1+Withcharge_monthly_return)),2)</f>
        <v>226509.88</v>
      </c>
      <c r="I288" s="10">
        <f t="shared" si="74"/>
        <v>348</v>
      </c>
      <c r="J288" t="b">
        <f t="shared" si="68"/>
        <v>0</v>
      </c>
      <c r="K288" s="10">
        <f t="shared" si="75"/>
        <v>0</v>
      </c>
      <c r="L288" s="24">
        <f t="shared" si="69"/>
        <v>348</v>
      </c>
      <c r="M288" s="24">
        <f t="shared" si="70"/>
        <v>226161.88</v>
      </c>
      <c r="N288" s="24">
        <f t="shared" si="71"/>
        <v>121174.68</v>
      </c>
      <c r="O288" s="24">
        <f t="shared" si="72"/>
        <v>69148.990000000034</v>
      </c>
      <c r="P288" s="24">
        <f t="shared" si="81"/>
        <v>114000</v>
      </c>
      <c r="Q288" s="7">
        <f t="shared" si="77"/>
        <v>2.0468119298245613</v>
      </c>
      <c r="R288" s="7">
        <f t="shared" si="78"/>
        <v>0.98387614035087734</v>
      </c>
      <c r="S288" s="5">
        <f t="shared" si="79"/>
        <v>4.8726995894252861E-2</v>
      </c>
      <c r="T288" s="5">
        <f t="shared" si="80"/>
        <v>2.968704302425236E-2</v>
      </c>
      <c r="U288" s="5">
        <f t="shared" si="73"/>
        <v>1.9039952870000501E-2</v>
      </c>
    </row>
    <row r="289" spans="1:21" x14ac:dyDescent="0.25">
      <c r="A289">
        <v>24</v>
      </c>
      <c r="B289">
        <v>282</v>
      </c>
      <c r="C289" s="10">
        <f t="shared" si="66"/>
        <v>347336.56</v>
      </c>
      <c r="D289" s="10">
        <f>'(Optional) Additional IN-OUT'!H296</f>
        <v>0</v>
      </c>
      <c r="E289" s="10">
        <f>ROUND(((C289+D289)*(1+Nocharge_monthly_return)),2)</f>
        <v>348762.14</v>
      </c>
      <c r="F289" s="10">
        <f t="shared" si="67"/>
        <v>226161.88</v>
      </c>
      <c r="G289" s="10">
        <f t="shared" si="76"/>
        <v>0</v>
      </c>
      <c r="H289" s="10">
        <f>ROUND(((F289+G289)*(1+Withcharge_monthly_return)),2)</f>
        <v>227090.12</v>
      </c>
      <c r="I289" s="10">
        <f t="shared" si="74"/>
        <v>348.9</v>
      </c>
      <c r="J289" t="b">
        <f t="shared" si="68"/>
        <v>0</v>
      </c>
      <c r="K289" s="10">
        <f t="shared" si="75"/>
        <v>0</v>
      </c>
      <c r="L289" s="24">
        <f t="shared" si="69"/>
        <v>348.9</v>
      </c>
      <c r="M289" s="24">
        <f t="shared" si="70"/>
        <v>226741.22</v>
      </c>
      <c r="N289" s="24">
        <f t="shared" si="71"/>
        <v>122020.92000000001</v>
      </c>
      <c r="O289" s="24">
        <f t="shared" si="72"/>
        <v>69497.890000000029</v>
      </c>
      <c r="P289" s="24">
        <f t="shared" si="81"/>
        <v>114000</v>
      </c>
      <c r="Q289" s="7">
        <f t="shared" si="77"/>
        <v>2.0593170175438598</v>
      </c>
      <c r="R289" s="7">
        <f t="shared" si="78"/>
        <v>0.98895807017543857</v>
      </c>
      <c r="S289" s="5">
        <f t="shared" si="79"/>
        <v>4.8732849390957053E-2</v>
      </c>
      <c r="T289" s="5">
        <f t="shared" si="80"/>
        <v>2.9692319925718164E-2</v>
      </c>
      <c r="U289" s="5">
        <f t="shared" si="73"/>
        <v>1.904052946523889E-2</v>
      </c>
    </row>
    <row r="290" spans="1:21" x14ac:dyDescent="0.25">
      <c r="A290">
        <v>24</v>
      </c>
      <c r="B290">
        <v>283</v>
      </c>
      <c r="C290" s="10">
        <f t="shared" si="66"/>
        <v>348762.14</v>
      </c>
      <c r="D290" s="10">
        <f>'(Optional) Additional IN-OUT'!H297</f>
        <v>0</v>
      </c>
      <c r="E290" s="10">
        <f>ROUND(((C290+D290)*(1+Nocharge_monthly_return)),2)</f>
        <v>350193.57</v>
      </c>
      <c r="F290" s="10">
        <f t="shared" si="67"/>
        <v>226741.22</v>
      </c>
      <c r="G290" s="10">
        <f t="shared" si="76"/>
        <v>0</v>
      </c>
      <c r="H290" s="10">
        <f>ROUND(((F290+G290)*(1+Withcharge_monthly_return)),2)</f>
        <v>227671.84</v>
      </c>
      <c r="I290" s="10">
        <f t="shared" si="74"/>
        <v>349.79</v>
      </c>
      <c r="J290" t="b">
        <f t="shared" si="68"/>
        <v>0</v>
      </c>
      <c r="K290" s="10">
        <f t="shared" si="75"/>
        <v>0</v>
      </c>
      <c r="L290" s="24">
        <f t="shared" si="69"/>
        <v>349.79</v>
      </c>
      <c r="M290" s="24">
        <f t="shared" si="70"/>
        <v>227322.05</v>
      </c>
      <c r="N290" s="24">
        <f t="shared" si="71"/>
        <v>122871.52000000002</v>
      </c>
      <c r="O290" s="24">
        <f t="shared" si="72"/>
        <v>69847.680000000022</v>
      </c>
      <c r="P290" s="24">
        <f t="shared" si="81"/>
        <v>114000</v>
      </c>
      <c r="Q290" s="7">
        <f t="shared" si="77"/>
        <v>2.0718734210526315</v>
      </c>
      <c r="R290" s="7">
        <f t="shared" si="78"/>
        <v>0.99405307017543842</v>
      </c>
      <c r="S290" s="5">
        <f t="shared" si="79"/>
        <v>4.8738661421101545E-2</v>
      </c>
      <c r="T290" s="5">
        <f t="shared" si="80"/>
        <v>2.9697560704772887E-2</v>
      </c>
      <c r="U290" s="5">
        <f t="shared" si="73"/>
        <v>1.9041100716328658E-2</v>
      </c>
    </row>
    <row r="291" spans="1:21" x14ac:dyDescent="0.25">
      <c r="A291">
        <v>24</v>
      </c>
      <c r="B291">
        <v>284</v>
      </c>
      <c r="C291" s="10">
        <f t="shared" si="66"/>
        <v>350193.57</v>
      </c>
      <c r="D291" s="10">
        <f>'(Optional) Additional IN-OUT'!H298</f>
        <v>0</v>
      </c>
      <c r="E291" s="10">
        <f>ROUND(((C291+D291)*(1+Nocharge_monthly_return)),2)</f>
        <v>351630.88</v>
      </c>
      <c r="F291" s="10">
        <f t="shared" si="67"/>
        <v>227322.05</v>
      </c>
      <c r="G291" s="10">
        <f t="shared" si="76"/>
        <v>0</v>
      </c>
      <c r="H291" s="10">
        <f>ROUND(((F291+G291)*(1+Withcharge_monthly_return)),2)</f>
        <v>228255.05</v>
      </c>
      <c r="I291" s="10">
        <f t="shared" si="74"/>
        <v>350.69</v>
      </c>
      <c r="J291" t="b">
        <f t="shared" si="68"/>
        <v>0</v>
      </c>
      <c r="K291" s="10">
        <f t="shared" si="75"/>
        <v>0</v>
      </c>
      <c r="L291" s="24">
        <f t="shared" si="69"/>
        <v>350.69</v>
      </c>
      <c r="M291" s="24">
        <f t="shared" si="70"/>
        <v>227904.36</v>
      </c>
      <c r="N291" s="24">
        <f t="shared" si="71"/>
        <v>123726.52000000002</v>
      </c>
      <c r="O291" s="24">
        <f t="shared" si="72"/>
        <v>70198.370000000024</v>
      </c>
      <c r="P291" s="24">
        <f t="shared" si="81"/>
        <v>114000</v>
      </c>
      <c r="Q291" s="7">
        <f t="shared" si="77"/>
        <v>2.084481403508772</v>
      </c>
      <c r="R291" s="7">
        <f t="shared" si="78"/>
        <v>0.99916105263157884</v>
      </c>
      <c r="S291" s="5">
        <f t="shared" si="79"/>
        <v>4.8744433178278264E-2</v>
      </c>
      <c r="T291" s="5">
        <f t="shared" si="80"/>
        <v>2.9702763099177423E-2</v>
      </c>
      <c r="U291" s="5">
        <f t="shared" si="73"/>
        <v>1.9041670079100841E-2</v>
      </c>
    </row>
    <row r="292" spans="1:21" x14ac:dyDescent="0.25">
      <c r="A292">
        <v>24</v>
      </c>
      <c r="B292">
        <v>285</v>
      </c>
      <c r="C292" s="10">
        <f t="shared" si="66"/>
        <v>351630.88</v>
      </c>
      <c r="D292" s="10">
        <f>'(Optional) Additional IN-OUT'!H299</f>
        <v>0</v>
      </c>
      <c r="E292" s="10">
        <f>ROUND(((C292+D292)*(1+Nocharge_monthly_return)),2)</f>
        <v>353074.09</v>
      </c>
      <c r="F292" s="10">
        <f t="shared" si="67"/>
        <v>227904.36</v>
      </c>
      <c r="G292" s="10">
        <f t="shared" si="76"/>
        <v>0</v>
      </c>
      <c r="H292" s="10">
        <f>ROUND(((F292+G292)*(1+Withcharge_monthly_return)),2)</f>
        <v>228839.75</v>
      </c>
      <c r="I292" s="10">
        <f t="shared" si="74"/>
        <v>351.58</v>
      </c>
      <c r="J292" t="b">
        <f t="shared" si="68"/>
        <v>0</v>
      </c>
      <c r="K292" s="10">
        <f t="shared" si="75"/>
        <v>0</v>
      </c>
      <c r="L292" s="24">
        <f t="shared" si="69"/>
        <v>351.58</v>
      </c>
      <c r="M292" s="24">
        <f t="shared" si="70"/>
        <v>228488.17</v>
      </c>
      <c r="N292" s="24">
        <f t="shared" si="71"/>
        <v>124585.92000000001</v>
      </c>
      <c r="O292" s="24">
        <f t="shared" si="72"/>
        <v>70549.950000000026</v>
      </c>
      <c r="P292" s="24">
        <f t="shared" si="81"/>
        <v>114000</v>
      </c>
      <c r="Q292" s="7">
        <f t="shared" si="77"/>
        <v>2.0971411403508773</v>
      </c>
      <c r="R292" s="7">
        <f t="shared" si="78"/>
        <v>1.0042821929824561</v>
      </c>
      <c r="S292" s="5">
        <f t="shared" si="79"/>
        <v>4.8750164564049639E-2</v>
      </c>
      <c r="T292" s="5">
        <f t="shared" si="80"/>
        <v>2.97079305959898E-2</v>
      </c>
      <c r="U292" s="5">
        <f t="shared" si="73"/>
        <v>1.9042233968059839E-2</v>
      </c>
    </row>
    <row r="293" spans="1:21" x14ac:dyDescent="0.25">
      <c r="A293">
        <v>24</v>
      </c>
      <c r="B293">
        <v>286</v>
      </c>
      <c r="C293" s="10">
        <f t="shared" si="66"/>
        <v>353074.09</v>
      </c>
      <c r="D293" s="10">
        <f>'(Optional) Additional IN-OUT'!H300</f>
        <v>0</v>
      </c>
      <c r="E293" s="10">
        <f>ROUND(((C293+D293)*(1+Nocharge_monthly_return)),2)</f>
        <v>354523.22</v>
      </c>
      <c r="F293" s="10">
        <f t="shared" si="67"/>
        <v>228488.17</v>
      </c>
      <c r="G293" s="10">
        <f t="shared" si="76"/>
        <v>0</v>
      </c>
      <c r="H293" s="10">
        <f>ROUND(((F293+G293)*(1+Withcharge_monthly_return)),2)</f>
        <v>229425.96</v>
      </c>
      <c r="I293" s="10">
        <f t="shared" si="74"/>
        <v>352.48</v>
      </c>
      <c r="J293" t="b">
        <f t="shared" si="68"/>
        <v>0</v>
      </c>
      <c r="K293" s="10">
        <f t="shared" si="75"/>
        <v>0</v>
      </c>
      <c r="L293" s="24">
        <f t="shared" si="69"/>
        <v>352.48</v>
      </c>
      <c r="M293" s="24">
        <f t="shared" si="70"/>
        <v>229073.47999999998</v>
      </c>
      <c r="N293" s="24">
        <f t="shared" si="71"/>
        <v>125449.73999999999</v>
      </c>
      <c r="O293" s="24">
        <f t="shared" si="72"/>
        <v>70902.430000000022</v>
      </c>
      <c r="P293" s="24">
        <f t="shared" si="81"/>
        <v>114000</v>
      </c>
      <c r="Q293" s="7">
        <f t="shared" si="77"/>
        <v>2.1098528070175435</v>
      </c>
      <c r="R293" s="7">
        <f t="shared" si="78"/>
        <v>1.0094164912280701</v>
      </c>
      <c r="S293" s="5">
        <f t="shared" si="79"/>
        <v>4.8755855477506715E-2</v>
      </c>
      <c r="T293" s="5">
        <f t="shared" si="80"/>
        <v>2.9713062828248045E-2</v>
      </c>
      <c r="U293" s="5">
        <f t="shared" si="73"/>
        <v>1.904279264925867E-2</v>
      </c>
    </row>
    <row r="294" spans="1:21" x14ac:dyDescent="0.25">
      <c r="A294">
        <v>24</v>
      </c>
      <c r="B294">
        <v>287</v>
      </c>
      <c r="C294" s="10">
        <f t="shared" si="66"/>
        <v>354523.22</v>
      </c>
      <c r="D294" s="10">
        <f>'(Optional) Additional IN-OUT'!H301</f>
        <v>0</v>
      </c>
      <c r="E294" s="10">
        <f>ROUND(((C294+D294)*(1+Nocharge_monthly_return)),2)</f>
        <v>355978.3</v>
      </c>
      <c r="F294" s="10">
        <f t="shared" si="67"/>
        <v>229073.47999999998</v>
      </c>
      <c r="G294" s="10">
        <f t="shared" si="76"/>
        <v>0</v>
      </c>
      <c r="H294" s="10">
        <f>ROUND(((F294+G294)*(1+Withcharge_monthly_return)),2)</f>
        <v>230013.67</v>
      </c>
      <c r="I294" s="10">
        <f t="shared" si="74"/>
        <v>353.39</v>
      </c>
      <c r="J294" t="b">
        <f t="shared" si="68"/>
        <v>0</v>
      </c>
      <c r="K294" s="10">
        <f t="shared" si="75"/>
        <v>0</v>
      </c>
      <c r="L294" s="24">
        <f t="shared" si="69"/>
        <v>353.39</v>
      </c>
      <c r="M294" s="24">
        <f t="shared" si="70"/>
        <v>229660.28</v>
      </c>
      <c r="N294" s="24">
        <f t="shared" si="71"/>
        <v>126318.01999999999</v>
      </c>
      <c r="O294" s="24">
        <f t="shared" si="72"/>
        <v>71255.820000000022</v>
      </c>
      <c r="P294" s="24">
        <f t="shared" si="81"/>
        <v>114000</v>
      </c>
      <c r="Q294" s="7">
        <f t="shared" si="77"/>
        <v>2.1226166666666666</v>
      </c>
      <c r="R294" s="7">
        <f t="shared" si="78"/>
        <v>1.0145638596491229</v>
      </c>
      <c r="S294" s="5">
        <f t="shared" si="79"/>
        <v>4.8761507047263168E-2</v>
      </c>
      <c r="T294" s="5">
        <f t="shared" si="80"/>
        <v>2.9718157564960084E-2</v>
      </c>
      <c r="U294" s="5">
        <f t="shared" si="73"/>
        <v>1.9043349482303084E-2</v>
      </c>
    </row>
    <row r="295" spans="1:21" x14ac:dyDescent="0.25">
      <c r="A295">
        <v>24</v>
      </c>
      <c r="B295">
        <v>288</v>
      </c>
      <c r="C295" s="10">
        <f t="shared" si="66"/>
        <v>355978.3</v>
      </c>
      <c r="D295" s="10">
        <f>'(Optional) Additional IN-OUT'!H302</f>
        <v>0</v>
      </c>
      <c r="E295" s="10">
        <f>ROUND(((C295+D295)*(1+Nocharge_monthly_return)),2)</f>
        <v>357439.35</v>
      </c>
      <c r="F295" s="10">
        <f t="shared" si="67"/>
        <v>229660.28</v>
      </c>
      <c r="G295" s="10">
        <f t="shared" si="76"/>
        <v>0</v>
      </c>
      <c r="H295" s="10">
        <f>ROUND(((F295+G295)*(1+Withcharge_monthly_return)),2)</f>
        <v>230602.88</v>
      </c>
      <c r="I295" s="10">
        <f t="shared" si="74"/>
        <v>354.29</v>
      </c>
      <c r="J295" t="b">
        <f t="shared" si="68"/>
        <v>0</v>
      </c>
      <c r="K295" s="10">
        <f t="shared" si="75"/>
        <v>0</v>
      </c>
      <c r="L295" s="24">
        <f t="shared" si="69"/>
        <v>354.29</v>
      </c>
      <c r="M295" s="24">
        <f t="shared" si="70"/>
        <v>230248.59</v>
      </c>
      <c r="N295" s="24">
        <f t="shared" si="71"/>
        <v>127190.75999999998</v>
      </c>
      <c r="O295" s="24">
        <f t="shared" si="72"/>
        <v>71610.110000000015</v>
      </c>
      <c r="P295" s="24">
        <f t="shared" si="81"/>
        <v>114000</v>
      </c>
      <c r="Q295" s="7">
        <f t="shared" si="77"/>
        <v>2.1354328947368417</v>
      </c>
      <c r="R295" s="7">
        <f t="shared" si="78"/>
        <v>1.0197244736842106</v>
      </c>
      <c r="S295" s="5">
        <f t="shared" si="79"/>
        <v>4.8767119140071834E-2</v>
      </c>
      <c r="T295" s="5">
        <f t="shared" si="80"/>
        <v>2.9723218220965367E-2</v>
      </c>
      <c r="U295" s="5">
        <f t="shared" si="73"/>
        <v>1.9043900919106467E-2</v>
      </c>
    </row>
    <row r="296" spans="1:21" x14ac:dyDescent="0.25">
      <c r="A296">
        <v>25</v>
      </c>
      <c r="B296">
        <v>289</v>
      </c>
      <c r="C296" s="10">
        <f t="shared" si="66"/>
        <v>357439.35</v>
      </c>
      <c r="D296" s="10">
        <f>'(Optional) Additional IN-OUT'!H303</f>
        <v>0</v>
      </c>
      <c r="E296" s="10">
        <f>ROUND(((C296+D296)*(1+Nocharge_monthly_return)),2)</f>
        <v>358906.4</v>
      </c>
      <c r="F296" s="10">
        <f t="shared" si="67"/>
        <v>230248.59</v>
      </c>
      <c r="G296" s="10">
        <f t="shared" si="76"/>
        <v>0</v>
      </c>
      <c r="H296" s="10">
        <f>ROUND(((F296+G296)*(1+Withcharge_monthly_return)),2)</f>
        <v>231193.60000000001</v>
      </c>
      <c r="I296" s="10">
        <f t="shared" si="74"/>
        <v>355.2</v>
      </c>
      <c r="J296" t="b">
        <f t="shared" si="68"/>
        <v>1</v>
      </c>
      <c r="K296" s="10">
        <f t="shared" si="75"/>
        <v>0</v>
      </c>
      <c r="L296" s="24">
        <f t="shared" si="69"/>
        <v>355.2</v>
      </c>
      <c r="M296" s="24">
        <f t="shared" si="70"/>
        <v>230838.39999999999</v>
      </c>
      <c r="N296" s="24">
        <f t="shared" si="71"/>
        <v>128068.00000000003</v>
      </c>
      <c r="O296" s="24">
        <f t="shared" si="72"/>
        <v>71965.310000000012</v>
      </c>
      <c r="P296" s="24">
        <f t="shared" si="81"/>
        <v>114000</v>
      </c>
      <c r="Q296" s="7">
        <f t="shared" si="77"/>
        <v>2.1483017543859653</v>
      </c>
      <c r="R296" s="7">
        <f t="shared" si="78"/>
        <v>1.0248982456140352</v>
      </c>
      <c r="S296" s="5">
        <f t="shared" si="79"/>
        <v>4.8772692834524747E-2</v>
      </c>
      <c r="T296" s="5">
        <f t="shared" si="80"/>
        <v>2.9728242574612485E-2</v>
      </c>
      <c r="U296" s="5">
        <f t="shared" si="73"/>
        <v>1.9044450259912263E-2</v>
      </c>
    </row>
    <row r="297" spans="1:21" x14ac:dyDescent="0.25">
      <c r="A297">
        <v>25</v>
      </c>
      <c r="B297">
        <v>290</v>
      </c>
      <c r="C297" s="10">
        <f t="shared" si="66"/>
        <v>358906.4</v>
      </c>
      <c r="D297" s="10">
        <f>'(Optional) Additional IN-OUT'!H304</f>
        <v>0</v>
      </c>
      <c r="E297" s="10">
        <f>ROUND(((C297+D297)*(1+Nocharge_monthly_return)),2)</f>
        <v>360379.47</v>
      </c>
      <c r="F297" s="10">
        <f t="shared" si="67"/>
        <v>230838.39999999999</v>
      </c>
      <c r="G297" s="10">
        <f t="shared" si="76"/>
        <v>0</v>
      </c>
      <c r="H297" s="10">
        <f>ROUND(((F297+G297)*(1+Withcharge_monthly_return)),2)</f>
        <v>231785.83</v>
      </c>
      <c r="I297" s="10">
        <f t="shared" si="74"/>
        <v>356.11</v>
      </c>
      <c r="J297" t="b">
        <f t="shared" si="68"/>
        <v>0</v>
      </c>
      <c r="K297" s="10">
        <f t="shared" si="75"/>
        <v>0</v>
      </c>
      <c r="L297" s="24">
        <f t="shared" si="69"/>
        <v>356.11</v>
      </c>
      <c r="M297" s="24">
        <f t="shared" si="70"/>
        <v>231429.72</v>
      </c>
      <c r="N297" s="24">
        <f t="shared" si="71"/>
        <v>128949.74999999997</v>
      </c>
      <c r="O297" s="24">
        <f t="shared" si="72"/>
        <v>72321.420000000013</v>
      </c>
      <c r="P297" s="24">
        <f t="shared" si="81"/>
        <v>114000</v>
      </c>
      <c r="Q297" s="7">
        <f t="shared" si="77"/>
        <v>2.1612234210526315</v>
      </c>
      <c r="R297" s="7">
        <f t="shared" si="78"/>
        <v>1.0300852631578947</v>
      </c>
      <c r="S297" s="5">
        <f t="shared" si="79"/>
        <v>4.8778227967140236E-2</v>
      </c>
      <c r="T297" s="5">
        <f t="shared" si="80"/>
        <v>2.9733232141508355E-2</v>
      </c>
      <c r="U297" s="5">
        <f t="shared" si="73"/>
        <v>1.9044995825631881E-2</v>
      </c>
    </row>
    <row r="298" spans="1:21" x14ac:dyDescent="0.25">
      <c r="A298">
        <v>25</v>
      </c>
      <c r="B298">
        <v>291</v>
      </c>
      <c r="C298" s="10">
        <f t="shared" si="66"/>
        <v>360379.47</v>
      </c>
      <c r="D298" s="10">
        <f>'(Optional) Additional IN-OUT'!H305</f>
        <v>0</v>
      </c>
      <c r="E298" s="10">
        <f>ROUND(((C298+D298)*(1+Nocharge_monthly_return)),2)</f>
        <v>361858.58</v>
      </c>
      <c r="F298" s="10">
        <f t="shared" si="67"/>
        <v>231429.72</v>
      </c>
      <c r="G298" s="10">
        <f t="shared" si="76"/>
        <v>0</v>
      </c>
      <c r="H298" s="10">
        <f>ROUND(((F298+G298)*(1+Withcharge_monthly_return)),2)</f>
        <v>232379.58</v>
      </c>
      <c r="I298" s="10">
        <f t="shared" si="74"/>
        <v>357.02</v>
      </c>
      <c r="J298" t="b">
        <f t="shared" si="68"/>
        <v>0</v>
      </c>
      <c r="K298" s="10">
        <f t="shared" si="75"/>
        <v>0</v>
      </c>
      <c r="L298" s="24">
        <f t="shared" si="69"/>
        <v>357.02</v>
      </c>
      <c r="M298" s="24">
        <f t="shared" si="70"/>
        <v>232022.56</v>
      </c>
      <c r="N298" s="24">
        <f t="shared" si="71"/>
        <v>129836.02000000002</v>
      </c>
      <c r="O298" s="24">
        <f t="shared" si="72"/>
        <v>72678.440000000017</v>
      </c>
      <c r="P298" s="24">
        <f t="shared" si="81"/>
        <v>114000</v>
      </c>
      <c r="Q298" s="7">
        <f t="shared" si="77"/>
        <v>2.1741980701754389</v>
      </c>
      <c r="R298" s="7">
        <f t="shared" si="78"/>
        <v>1.0352856140350877</v>
      </c>
      <c r="S298" s="5">
        <f t="shared" si="79"/>
        <v>4.8783724373693896E-2</v>
      </c>
      <c r="T298" s="5">
        <f t="shared" si="80"/>
        <v>2.973818840307825E-2</v>
      </c>
      <c r="U298" s="5">
        <f t="shared" si="73"/>
        <v>1.9045535970615646E-2</v>
      </c>
    </row>
    <row r="299" spans="1:21" x14ac:dyDescent="0.25">
      <c r="A299">
        <v>25</v>
      </c>
      <c r="B299">
        <v>292</v>
      </c>
      <c r="C299" s="10">
        <f t="shared" si="66"/>
        <v>361858.58</v>
      </c>
      <c r="D299" s="10">
        <f>'(Optional) Additional IN-OUT'!H306</f>
        <v>0</v>
      </c>
      <c r="E299" s="10">
        <f>ROUND(((C299+D299)*(1+Nocharge_monthly_return)),2)</f>
        <v>363343.76</v>
      </c>
      <c r="F299" s="10">
        <f t="shared" si="67"/>
        <v>232022.56</v>
      </c>
      <c r="G299" s="10">
        <f t="shared" si="76"/>
        <v>0</v>
      </c>
      <c r="H299" s="10">
        <f>ROUND(((F299+G299)*(1+Withcharge_monthly_return)),2)</f>
        <v>232974.85</v>
      </c>
      <c r="I299" s="10">
        <f t="shared" si="74"/>
        <v>357.94</v>
      </c>
      <c r="J299" t="b">
        <f t="shared" si="68"/>
        <v>0</v>
      </c>
      <c r="K299" s="10">
        <f t="shared" si="75"/>
        <v>0</v>
      </c>
      <c r="L299" s="24">
        <f t="shared" si="69"/>
        <v>357.94</v>
      </c>
      <c r="M299" s="24">
        <f t="shared" si="70"/>
        <v>232616.91</v>
      </c>
      <c r="N299" s="24">
        <f t="shared" si="71"/>
        <v>130726.85</v>
      </c>
      <c r="O299" s="24">
        <f t="shared" si="72"/>
        <v>73036.380000000019</v>
      </c>
      <c r="P299" s="24">
        <f t="shared" si="81"/>
        <v>114000</v>
      </c>
      <c r="Q299" s="7">
        <f t="shared" si="77"/>
        <v>2.1872259649122809</v>
      </c>
      <c r="R299" s="7">
        <f t="shared" si="78"/>
        <v>1.040499210526316</v>
      </c>
      <c r="S299" s="5">
        <f t="shared" si="79"/>
        <v>4.8789183075565068E-2</v>
      </c>
      <c r="T299" s="5">
        <f t="shared" si="80"/>
        <v>2.9743109168796102E-2</v>
      </c>
      <c r="U299" s="5">
        <f t="shared" si="73"/>
        <v>1.9046073906768966E-2</v>
      </c>
    </row>
    <row r="300" spans="1:21" x14ac:dyDescent="0.25">
      <c r="A300">
        <v>25</v>
      </c>
      <c r="B300">
        <v>293</v>
      </c>
      <c r="C300" s="10">
        <f t="shared" si="66"/>
        <v>363343.76</v>
      </c>
      <c r="D300" s="10">
        <f>'(Optional) Additional IN-OUT'!H307</f>
        <v>0</v>
      </c>
      <c r="E300" s="10">
        <f>ROUND(((C300+D300)*(1+Nocharge_monthly_return)),2)</f>
        <v>364835.04</v>
      </c>
      <c r="F300" s="10">
        <f t="shared" si="67"/>
        <v>232616.91</v>
      </c>
      <c r="G300" s="10">
        <f t="shared" si="76"/>
        <v>0</v>
      </c>
      <c r="H300" s="10">
        <f>ROUND(((F300+G300)*(1+Withcharge_monthly_return)),2)</f>
        <v>233571.64</v>
      </c>
      <c r="I300" s="10">
        <f t="shared" si="74"/>
        <v>358.85</v>
      </c>
      <c r="J300" t="b">
        <f t="shared" si="68"/>
        <v>0</v>
      </c>
      <c r="K300" s="10">
        <f t="shared" si="75"/>
        <v>0</v>
      </c>
      <c r="L300" s="24">
        <f t="shared" si="69"/>
        <v>358.85</v>
      </c>
      <c r="M300" s="24">
        <f t="shared" si="70"/>
        <v>233212.79</v>
      </c>
      <c r="N300" s="24">
        <f t="shared" si="71"/>
        <v>131622.24999999997</v>
      </c>
      <c r="O300" s="24">
        <f t="shared" si="72"/>
        <v>73395.230000000025</v>
      </c>
      <c r="P300" s="24">
        <f t="shared" si="81"/>
        <v>114000</v>
      </c>
      <c r="Q300" s="7">
        <f t="shared" si="77"/>
        <v>2.2003073684210523</v>
      </c>
      <c r="R300" s="7">
        <f t="shared" si="78"/>
        <v>1.0457262280701753</v>
      </c>
      <c r="S300" s="5">
        <f t="shared" si="79"/>
        <v>4.8794605058121415E-2</v>
      </c>
      <c r="T300" s="5">
        <f t="shared" si="80"/>
        <v>2.9747997727126937E-2</v>
      </c>
      <c r="U300" s="5">
        <f t="shared" si="73"/>
        <v>1.9046607330994478E-2</v>
      </c>
    </row>
    <row r="301" spans="1:21" x14ac:dyDescent="0.25">
      <c r="A301">
        <v>25</v>
      </c>
      <c r="B301">
        <v>294</v>
      </c>
      <c r="C301" s="10">
        <f t="shared" si="66"/>
        <v>364835.04</v>
      </c>
      <c r="D301" s="10">
        <f>'(Optional) Additional IN-OUT'!H308</f>
        <v>0</v>
      </c>
      <c r="E301" s="10">
        <f>ROUND(((C301+D301)*(1+Nocharge_monthly_return)),2)</f>
        <v>366332.44</v>
      </c>
      <c r="F301" s="10">
        <f t="shared" si="67"/>
        <v>233212.79</v>
      </c>
      <c r="G301" s="10">
        <f t="shared" si="76"/>
        <v>0</v>
      </c>
      <c r="H301" s="10">
        <f>ROUND(((F301+G301)*(1+Withcharge_monthly_return)),2)</f>
        <v>234169.97</v>
      </c>
      <c r="I301" s="10">
        <f t="shared" si="74"/>
        <v>359.77</v>
      </c>
      <c r="J301" t="b">
        <f t="shared" si="68"/>
        <v>0</v>
      </c>
      <c r="K301" s="10">
        <f t="shared" si="75"/>
        <v>0</v>
      </c>
      <c r="L301" s="24">
        <f t="shared" si="69"/>
        <v>359.77</v>
      </c>
      <c r="M301" s="24">
        <f t="shared" si="70"/>
        <v>233810.2</v>
      </c>
      <c r="N301" s="24">
        <f t="shared" si="71"/>
        <v>132522.23999999999</v>
      </c>
      <c r="O301" s="24">
        <f t="shared" si="72"/>
        <v>73755.000000000029</v>
      </c>
      <c r="P301" s="24">
        <f t="shared" si="81"/>
        <v>114000</v>
      </c>
      <c r="Q301" s="7">
        <f t="shared" si="77"/>
        <v>2.213442456140351</v>
      </c>
      <c r="R301" s="7">
        <f t="shared" si="78"/>
        <v>1.0509666666666666</v>
      </c>
      <c r="S301" s="5">
        <f t="shared" si="79"/>
        <v>4.8799990103067979E-2</v>
      </c>
      <c r="T301" s="5">
        <f t="shared" si="80"/>
        <v>2.9752853695040982E-2</v>
      </c>
      <c r="U301" s="5">
        <f t="shared" si="73"/>
        <v>1.9047136408026997E-2</v>
      </c>
    </row>
    <row r="302" spans="1:21" x14ac:dyDescent="0.25">
      <c r="A302">
        <v>25</v>
      </c>
      <c r="B302">
        <v>295</v>
      </c>
      <c r="C302" s="10">
        <f t="shared" si="66"/>
        <v>366332.44</v>
      </c>
      <c r="D302" s="10">
        <f>'(Optional) Additional IN-OUT'!H309</f>
        <v>0</v>
      </c>
      <c r="E302" s="10">
        <f>ROUND(((C302+D302)*(1+Nocharge_monthly_return)),2)</f>
        <v>367835.99</v>
      </c>
      <c r="F302" s="10">
        <f t="shared" si="67"/>
        <v>233810.2</v>
      </c>
      <c r="G302" s="10">
        <f t="shared" si="76"/>
        <v>0</v>
      </c>
      <c r="H302" s="10">
        <f>ROUND(((F302+G302)*(1+Withcharge_monthly_return)),2)</f>
        <v>234769.83</v>
      </c>
      <c r="I302" s="10">
        <f t="shared" si="74"/>
        <v>360.7</v>
      </c>
      <c r="J302" t="b">
        <f t="shared" si="68"/>
        <v>0</v>
      </c>
      <c r="K302" s="10">
        <f t="shared" si="75"/>
        <v>0</v>
      </c>
      <c r="L302" s="24">
        <f t="shared" si="69"/>
        <v>360.7</v>
      </c>
      <c r="M302" s="24">
        <f t="shared" si="70"/>
        <v>234409.12999999998</v>
      </c>
      <c r="N302" s="24">
        <f t="shared" si="71"/>
        <v>133426.86000000002</v>
      </c>
      <c r="O302" s="24">
        <f t="shared" si="72"/>
        <v>74115.700000000026</v>
      </c>
      <c r="P302" s="24">
        <f t="shared" si="81"/>
        <v>114000</v>
      </c>
      <c r="Q302" s="7">
        <f t="shared" si="77"/>
        <v>2.22663149122807</v>
      </c>
      <c r="R302" s="7">
        <f t="shared" si="78"/>
        <v>1.0562204385964908</v>
      </c>
      <c r="S302" s="5">
        <f t="shared" si="79"/>
        <v>4.8805339152604002E-2</v>
      </c>
      <c r="T302" s="5">
        <f t="shared" si="80"/>
        <v>2.9757674913120664E-2</v>
      </c>
      <c r="U302" s="5">
        <f t="shared" si="73"/>
        <v>1.9047664239483338E-2</v>
      </c>
    </row>
    <row r="303" spans="1:21" x14ac:dyDescent="0.25">
      <c r="A303">
        <v>25</v>
      </c>
      <c r="B303">
        <v>296</v>
      </c>
      <c r="C303" s="10">
        <f t="shared" si="66"/>
        <v>367835.99</v>
      </c>
      <c r="D303" s="10">
        <f>'(Optional) Additional IN-OUT'!H310</f>
        <v>0</v>
      </c>
      <c r="E303" s="10">
        <f>ROUND(((C303+D303)*(1+Nocharge_monthly_return)),2)</f>
        <v>369345.71</v>
      </c>
      <c r="F303" s="10">
        <f t="shared" si="67"/>
        <v>234409.12999999998</v>
      </c>
      <c r="G303" s="10">
        <f t="shared" si="76"/>
        <v>0</v>
      </c>
      <c r="H303" s="10">
        <f>ROUND(((F303+G303)*(1+Withcharge_monthly_return)),2)</f>
        <v>235371.22</v>
      </c>
      <c r="I303" s="10">
        <f t="shared" si="74"/>
        <v>361.62</v>
      </c>
      <c r="J303" t="b">
        <f t="shared" si="68"/>
        <v>0</v>
      </c>
      <c r="K303" s="10">
        <f t="shared" si="75"/>
        <v>0</v>
      </c>
      <c r="L303" s="24">
        <f t="shared" si="69"/>
        <v>361.62</v>
      </c>
      <c r="M303" s="24">
        <f t="shared" si="70"/>
        <v>235009.6</v>
      </c>
      <c r="N303" s="24">
        <f t="shared" si="71"/>
        <v>134336.11000000002</v>
      </c>
      <c r="O303" s="24">
        <f t="shared" si="72"/>
        <v>74477.320000000022</v>
      </c>
      <c r="P303" s="24">
        <f t="shared" si="81"/>
        <v>114000</v>
      </c>
      <c r="Q303" s="7">
        <f t="shared" si="77"/>
        <v>2.239874649122807</v>
      </c>
      <c r="R303" s="7">
        <f t="shared" si="78"/>
        <v>1.0614877192982455</v>
      </c>
      <c r="S303" s="5">
        <f t="shared" si="79"/>
        <v>4.8810651963905022E-2</v>
      </c>
      <c r="T303" s="5">
        <f t="shared" si="80"/>
        <v>2.9762464603853133E-2</v>
      </c>
      <c r="U303" s="5">
        <f t="shared" si="73"/>
        <v>1.9048187360051889E-2</v>
      </c>
    </row>
    <row r="304" spans="1:21" x14ac:dyDescent="0.25">
      <c r="A304">
        <v>25</v>
      </c>
      <c r="B304">
        <v>297</v>
      </c>
      <c r="C304" s="10">
        <f t="shared" si="66"/>
        <v>369345.71</v>
      </c>
      <c r="D304" s="10">
        <f>'(Optional) Additional IN-OUT'!H311</f>
        <v>0</v>
      </c>
      <c r="E304" s="10">
        <f>ROUND(((C304+D304)*(1+Nocharge_monthly_return)),2)</f>
        <v>370861.62</v>
      </c>
      <c r="F304" s="10">
        <f t="shared" si="67"/>
        <v>235009.6</v>
      </c>
      <c r="G304" s="10">
        <f t="shared" si="76"/>
        <v>0</v>
      </c>
      <c r="H304" s="10">
        <f>ROUND(((F304+G304)*(1+Withcharge_monthly_return)),2)</f>
        <v>235974.15</v>
      </c>
      <c r="I304" s="10">
        <f t="shared" si="74"/>
        <v>362.55</v>
      </c>
      <c r="J304" t="b">
        <f t="shared" si="68"/>
        <v>0</v>
      </c>
      <c r="K304" s="10">
        <f t="shared" si="75"/>
        <v>0</v>
      </c>
      <c r="L304" s="24">
        <f t="shared" si="69"/>
        <v>362.55</v>
      </c>
      <c r="M304" s="24">
        <f t="shared" si="70"/>
        <v>235611.6</v>
      </c>
      <c r="N304" s="24">
        <f t="shared" si="71"/>
        <v>135250.01999999999</v>
      </c>
      <c r="O304" s="24">
        <f t="shared" si="72"/>
        <v>74839.870000000024</v>
      </c>
      <c r="P304" s="24">
        <f t="shared" si="81"/>
        <v>114000</v>
      </c>
      <c r="Q304" s="7">
        <f t="shared" si="77"/>
        <v>2.2531721052631579</v>
      </c>
      <c r="R304" s="7">
        <f t="shared" si="78"/>
        <v>1.0667684210526316</v>
      </c>
      <c r="S304" s="5">
        <f t="shared" si="79"/>
        <v>4.8815928295428648E-2</v>
      </c>
      <c r="T304" s="5">
        <f t="shared" si="80"/>
        <v>2.9767220617728195E-2</v>
      </c>
      <c r="U304" s="5">
        <f t="shared" si="73"/>
        <v>1.9048707677700453E-2</v>
      </c>
    </row>
    <row r="305" spans="1:21" x14ac:dyDescent="0.25">
      <c r="A305">
        <v>25</v>
      </c>
      <c r="B305">
        <v>298</v>
      </c>
      <c r="C305" s="10">
        <f t="shared" si="66"/>
        <v>370861.62</v>
      </c>
      <c r="D305" s="10">
        <f>'(Optional) Additional IN-OUT'!H312</f>
        <v>0</v>
      </c>
      <c r="E305" s="10">
        <f>ROUND(((C305+D305)*(1+Nocharge_monthly_return)),2)</f>
        <v>372383.76</v>
      </c>
      <c r="F305" s="10">
        <f t="shared" si="67"/>
        <v>235611.6</v>
      </c>
      <c r="G305" s="10">
        <f t="shared" si="76"/>
        <v>0</v>
      </c>
      <c r="H305" s="10">
        <f>ROUND(((F305+G305)*(1+Withcharge_monthly_return)),2)</f>
        <v>236578.63</v>
      </c>
      <c r="I305" s="10">
        <f t="shared" si="74"/>
        <v>363.47</v>
      </c>
      <c r="J305" t="b">
        <f t="shared" si="68"/>
        <v>0</v>
      </c>
      <c r="K305" s="10">
        <f t="shared" si="75"/>
        <v>0</v>
      </c>
      <c r="L305" s="24">
        <f t="shared" si="69"/>
        <v>363.47</v>
      </c>
      <c r="M305" s="24">
        <f t="shared" si="70"/>
        <v>236215.16</v>
      </c>
      <c r="N305" s="24">
        <f t="shared" si="71"/>
        <v>136168.6</v>
      </c>
      <c r="O305" s="24">
        <f t="shared" si="72"/>
        <v>75203.340000000026</v>
      </c>
      <c r="P305" s="24">
        <f t="shared" si="81"/>
        <v>114000</v>
      </c>
      <c r="Q305" s="7">
        <f t="shared" si="77"/>
        <v>2.2665242105263159</v>
      </c>
      <c r="R305" s="7">
        <f t="shared" si="78"/>
        <v>1.0720628070175438</v>
      </c>
      <c r="S305" s="5">
        <f t="shared" si="79"/>
        <v>4.8821170175310735E-2</v>
      </c>
      <c r="T305" s="5">
        <f t="shared" si="80"/>
        <v>2.9771947879334539E-2</v>
      </c>
      <c r="U305" s="5">
        <f t="shared" si="73"/>
        <v>1.9049222295976196E-2</v>
      </c>
    </row>
    <row r="306" spans="1:21" x14ac:dyDescent="0.25">
      <c r="A306">
        <v>25</v>
      </c>
      <c r="B306">
        <v>299</v>
      </c>
      <c r="C306" s="10">
        <f t="shared" si="66"/>
        <v>372383.76</v>
      </c>
      <c r="D306" s="10">
        <f>'(Optional) Additional IN-OUT'!H313</f>
        <v>0</v>
      </c>
      <c r="E306" s="10">
        <f>ROUND(((C306+D306)*(1+Nocharge_monthly_return)),2)</f>
        <v>373912.14</v>
      </c>
      <c r="F306" s="10">
        <f t="shared" si="67"/>
        <v>236215.16</v>
      </c>
      <c r="G306" s="10">
        <f t="shared" si="76"/>
        <v>0</v>
      </c>
      <c r="H306" s="10">
        <f>ROUND(((F306+G306)*(1+Withcharge_monthly_return)),2)</f>
        <v>237184.66</v>
      </c>
      <c r="I306" s="10">
        <f t="shared" si="74"/>
        <v>364.41</v>
      </c>
      <c r="J306" t="b">
        <f t="shared" si="68"/>
        <v>0</v>
      </c>
      <c r="K306" s="10">
        <f t="shared" si="75"/>
        <v>0</v>
      </c>
      <c r="L306" s="24">
        <f t="shared" si="69"/>
        <v>364.41</v>
      </c>
      <c r="M306" s="24">
        <f t="shared" si="70"/>
        <v>236820.25</v>
      </c>
      <c r="N306" s="24">
        <f t="shared" si="71"/>
        <v>137091.89000000001</v>
      </c>
      <c r="O306" s="24">
        <f t="shared" si="72"/>
        <v>75567.750000000029</v>
      </c>
      <c r="P306" s="24">
        <f t="shared" si="81"/>
        <v>114000</v>
      </c>
      <c r="Q306" s="7">
        <f t="shared" si="77"/>
        <v>2.279931052631579</v>
      </c>
      <c r="R306" s="7">
        <f t="shared" si="78"/>
        <v>1.0773706140350878</v>
      </c>
      <c r="S306" s="5">
        <f t="shared" si="79"/>
        <v>4.8826376188577748E-2</v>
      </c>
      <c r="T306" s="5">
        <f t="shared" si="80"/>
        <v>2.9776640728112366E-2</v>
      </c>
      <c r="U306" s="5">
        <f t="shared" si="73"/>
        <v>1.9049735460465383E-2</v>
      </c>
    </row>
    <row r="307" spans="1:21" x14ac:dyDescent="0.25">
      <c r="A307">
        <v>25</v>
      </c>
      <c r="B307">
        <v>300</v>
      </c>
      <c r="C307" s="10">
        <f t="shared" si="66"/>
        <v>373912.14</v>
      </c>
      <c r="D307" s="10">
        <f>'(Optional) Additional IN-OUT'!H314</f>
        <v>0</v>
      </c>
      <c r="E307" s="10">
        <f>ROUND(((C307+D307)*(1+Nocharge_monthly_return)),2)</f>
        <v>375446.8</v>
      </c>
      <c r="F307" s="10">
        <f t="shared" si="67"/>
        <v>236820.25</v>
      </c>
      <c r="G307" s="10">
        <f t="shared" si="76"/>
        <v>0</v>
      </c>
      <c r="H307" s="10">
        <f>ROUND(((F307+G307)*(1+Withcharge_monthly_return)),2)</f>
        <v>237792.24</v>
      </c>
      <c r="I307" s="10">
        <f t="shared" si="74"/>
        <v>365.34</v>
      </c>
      <c r="J307" t="b">
        <f t="shared" si="68"/>
        <v>0</v>
      </c>
      <c r="K307" s="10">
        <f t="shared" si="75"/>
        <v>0</v>
      </c>
      <c r="L307" s="24">
        <f t="shared" si="69"/>
        <v>365.34</v>
      </c>
      <c r="M307" s="24">
        <f t="shared" si="70"/>
        <v>237426.9</v>
      </c>
      <c r="N307" s="24">
        <f t="shared" si="71"/>
        <v>138019.9</v>
      </c>
      <c r="O307" s="24">
        <f t="shared" si="72"/>
        <v>75933.090000000026</v>
      </c>
      <c r="P307" s="24">
        <f t="shared" si="81"/>
        <v>114000</v>
      </c>
      <c r="Q307" s="7">
        <f t="shared" si="77"/>
        <v>2.2933929824561403</v>
      </c>
      <c r="R307" s="7">
        <f t="shared" si="78"/>
        <v>1.082692105263158</v>
      </c>
      <c r="S307" s="5">
        <f t="shared" si="79"/>
        <v>4.8831548308240574E-2</v>
      </c>
      <c r="T307" s="5">
        <f t="shared" si="80"/>
        <v>2.9781304047005831E-2</v>
      </c>
      <c r="U307" s="5">
        <f t="shared" si="73"/>
        <v>1.9050244261234743E-2</v>
      </c>
    </row>
    <row r="308" spans="1:21" x14ac:dyDescent="0.25">
      <c r="A308">
        <v>26</v>
      </c>
      <c r="B308">
        <v>301</v>
      </c>
      <c r="C308" s="10">
        <f t="shared" si="66"/>
        <v>375446.8</v>
      </c>
      <c r="D308" s="10">
        <f>'(Optional) Additional IN-OUT'!H315</f>
        <v>0</v>
      </c>
      <c r="E308" s="10">
        <f>ROUND(((C308+D308)*(1+Nocharge_monthly_return)),2)</f>
        <v>376987.75</v>
      </c>
      <c r="F308" s="10">
        <f t="shared" si="67"/>
        <v>237426.9</v>
      </c>
      <c r="G308" s="10">
        <f t="shared" si="76"/>
        <v>0</v>
      </c>
      <c r="H308" s="10">
        <f>ROUND(((F308+G308)*(1+Withcharge_monthly_return)),2)</f>
        <v>238401.38</v>
      </c>
      <c r="I308" s="10">
        <f t="shared" si="74"/>
        <v>366.27</v>
      </c>
      <c r="J308" t="b">
        <f t="shared" si="68"/>
        <v>1</v>
      </c>
      <c r="K308" s="10">
        <f t="shared" si="75"/>
        <v>0</v>
      </c>
      <c r="L308" s="24">
        <f t="shared" si="69"/>
        <v>366.27</v>
      </c>
      <c r="M308" s="24">
        <f t="shared" si="70"/>
        <v>238035.11000000002</v>
      </c>
      <c r="N308" s="24">
        <f t="shared" si="71"/>
        <v>138952.63999999998</v>
      </c>
      <c r="O308" s="24">
        <f t="shared" si="72"/>
        <v>76299.36000000003</v>
      </c>
      <c r="P308" s="24">
        <f t="shared" si="81"/>
        <v>114000</v>
      </c>
      <c r="Q308" s="7">
        <f t="shared" si="77"/>
        <v>2.3069100877192983</v>
      </c>
      <c r="R308" s="7">
        <f t="shared" si="78"/>
        <v>1.0880272807017546</v>
      </c>
      <c r="S308" s="5">
        <f t="shared" si="79"/>
        <v>4.883668511573417E-2</v>
      </c>
      <c r="T308" s="5">
        <f t="shared" si="80"/>
        <v>2.978593743209183E-2</v>
      </c>
      <c r="U308" s="5">
        <f t="shared" si="73"/>
        <v>1.905074768364234E-2</v>
      </c>
    </row>
    <row r="309" spans="1:21" x14ac:dyDescent="0.25">
      <c r="A309">
        <v>26</v>
      </c>
      <c r="B309">
        <v>302</v>
      </c>
      <c r="C309" s="10">
        <f t="shared" si="66"/>
        <v>376987.75</v>
      </c>
      <c r="D309" s="10">
        <f>'(Optional) Additional IN-OUT'!H316</f>
        <v>0</v>
      </c>
      <c r="E309" s="10">
        <f>ROUND(((C309+D309)*(1+Nocharge_monthly_return)),2)</f>
        <v>378535.03</v>
      </c>
      <c r="F309" s="10">
        <f t="shared" si="67"/>
        <v>238035.11000000002</v>
      </c>
      <c r="G309" s="10">
        <f t="shared" si="76"/>
        <v>0</v>
      </c>
      <c r="H309" s="10">
        <f>ROUND(((F309+G309)*(1+Withcharge_monthly_return)),2)</f>
        <v>239012.08</v>
      </c>
      <c r="I309" s="10">
        <f t="shared" si="74"/>
        <v>367.21</v>
      </c>
      <c r="J309" t="b">
        <f t="shared" si="68"/>
        <v>0</v>
      </c>
      <c r="K309" s="10">
        <f t="shared" si="75"/>
        <v>0</v>
      </c>
      <c r="L309" s="24">
        <f t="shared" si="69"/>
        <v>367.21</v>
      </c>
      <c r="M309" s="24">
        <f t="shared" si="70"/>
        <v>238644.87</v>
      </c>
      <c r="N309" s="24">
        <f t="shared" si="71"/>
        <v>139890.16000000003</v>
      </c>
      <c r="O309" s="24">
        <f t="shared" si="72"/>
        <v>76666.570000000036</v>
      </c>
      <c r="P309" s="24">
        <f t="shared" si="81"/>
        <v>114000</v>
      </c>
      <c r="Q309" s="7">
        <f t="shared" si="77"/>
        <v>2.320482719298246</v>
      </c>
      <c r="R309" s="7">
        <f t="shared" si="78"/>
        <v>1.0933760526315788</v>
      </c>
      <c r="S309" s="5">
        <f t="shared" si="79"/>
        <v>4.8841788531088524E-2</v>
      </c>
      <c r="T309" s="5">
        <f t="shared" si="80"/>
        <v>2.9790538775453498E-2</v>
      </c>
      <c r="U309" s="5">
        <f t="shared" si="73"/>
        <v>1.9051249755635026E-2</v>
      </c>
    </row>
    <row r="310" spans="1:21" x14ac:dyDescent="0.25">
      <c r="A310">
        <v>26</v>
      </c>
      <c r="B310">
        <v>303</v>
      </c>
      <c r="C310" s="10">
        <f t="shared" si="66"/>
        <v>378535.03</v>
      </c>
      <c r="D310" s="10">
        <f>'(Optional) Additional IN-OUT'!H317</f>
        <v>0</v>
      </c>
      <c r="E310" s="10">
        <f>ROUND(((C310+D310)*(1+Nocharge_monthly_return)),2)</f>
        <v>380088.66</v>
      </c>
      <c r="F310" s="10">
        <f t="shared" si="67"/>
        <v>238644.87</v>
      </c>
      <c r="G310" s="10">
        <f t="shared" si="76"/>
        <v>0</v>
      </c>
      <c r="H310" s="10">
        <f>ROUND(((F310+G310)*(1+Withcharge_monthly_return)),2)</f>
        <v>239624.35</v>
      </c>
      <c r="I310" s="10">
        <f t="shared" si="74"/>
        <v>368.15</v>
      </c>
      <c r="J310" t="b">
        <f t="shared" si="68"/>
        <v>0</v>
      </c>
      <c r="K310" s="10">
        <f t="shared" si="75"/>
        <v>0</v>
      </c>
      <c r="L310" s="24">
        <f t="shared" si="69"/>
        <v>368.15</v>
      </c>
      <c r="M310" s="24">
        <f t="shared" si="70"/>
        <v>239256.2</v>
      </c>
      <c r="N310" s="24">
        <f t="shared" si="71"/>
        <v>140832.45999999996</v>
      </c>
      <c r="O310" s="24">
        <f t="shared" si="72"/>
        <v>77034.72000000003</v>
      </c>
      <c r="P310" s="24">
        <f t="shared" si="81"/>
        <v>114000</v>
      </c>
      <c r="Q310" s="7">
        <f t="shared" si="77"/>
        <v>2.3341110526315787</v>
      </c>
      <c r="R310" s="7">
        <f t="shared" si="78"/>
        <v>1.098738596491228</v>
      </c>
      <c r="S310" s="5">
        <f t="shared" si="79"/>
        <v>4.884685822621751E-2</v>
      </c>
      <c r="T310" s="5">
        <f t="shared" si="80"/>
        <v>2.9795111133509331E-2</v>
      </c>
      <c r="U310" s="5">
        <f t="shared" si="73"/>
        <v>1.9051747092708179E-2</v>
      </c>
    </row>
    <row r="311" spans="1:21" x14ac:dyDescent="0.25">
      <c r="A311">
        <v>26</v>
      </c>
      <c r="B311">
        <v>304</v>
      </c>
      <c r="C311" s="10">
        <f t="shared" si="66"/>
        <v>380088.66</v>
      </c>
      <c r="D311" s="10">
        <f>'(Optional) Additional IN-OUT'!H318</f>
        <v>0</v>
      </c>
      <c r="E311" s="10">
        <f>ROUND(((C311+D311)*(1+Nocharge_monthly_return)),2)</f>
        <v>381648.67</v>
      </c>
      <c r="F311" s="10">
        <f t="shared" si="67"/>
        <v>239256.2</v>
      </c>
      <c r="G311" s="10">
        <f t="shared" si="76"/>
        <v>0</v>
      </c>
      <c r="H311" s="10">
        <f>ROUND(((F311+G311)*(1+Withcharge_monthly_return)),2)</f>
        <v>240238.18</v>
      </c>
      <c r="I311" s="10">
        <f t="shared" si="74"/>
        <v>369.1</v>
      </c>
      <c r="J311" t="b">
        <f t="shared" si="68"/>
        <v>0</v>
      </c>
      <c r="K311" s="10">
        <f t="shared" si="75"/>
        <v>0</v>
      </c>
      <c r="L311" s="24">
        <f t="shared" si="69"/>
        <v>369.1</v>
      </c>
      <c r="M311" s="24">
        <f t="shared" si="70"/>
        <v>239869.08</v>
      </c>
      <c r="N311" s="24">
        <f t="shared" si="71"/>
        <v>141779.59</v>
      </c>
      <c r="O311" s="24">
        <f t="shared" si="72"/>
        <v>77403.820000000036</v>
      </c>
      <c r="P311" s="24">
        <f t="shared" si="81"/>
        <v>114000</v>
      </c>
      <c r="Q311" s="7">
        <f t="shared" si="77"/>
        <v>2.3477953508771927</v>
      </c>
      <c r="R311" s="7">
        <f t="shared" si="78"/>
        <v>1.1041147368421051</v>
      </c>
      <c r="S311" s="5">
        <f t="shared" si="79"/>
        <v>4.8851894961276295E-2</v>
      </c>
      <c r="T311" s="5">
        <f t="shared" si="80"/>
        <v>2.9799650714284198E-2</v>
      </c>
      <c r="U311" s="5">
        <f t="shared" si="73"/>
        <v>1.9052244246992096E-2</v>
      </c>
    </row>
    <row r="312" spans="1:21" x14ac:dyDescent="0.25">
      <c r="A312">
        <v>26</v>
      </c>
      <c r="B312">
        <v>305</v>
      </c>
      <c r="C312" s="10">
        <f t="shared" ref="C312:C375" si="82">E311</f>
        <v>381648.67</v>
      </c>
      <c r="D312" s="10">
        <f>'(Optional) Additional IN-OUT'!H319</f>
        <v>0</v>
      </c>
      <c r="E312" s="10">
        <f>ROUND(((C312+D312)*(1+Nocharge_monthly_return)),2)</f>
        <v>383215.08</v>
      </c>
      <c r="F312" s="10">
        <f t="shared" ref="F312:F375" si="83">M311</f>
        <v>239869.08</v>
      </c>
      <c r="G312" s="10">
        <f t="shared" si="76"/>
        <v>0</v>
      </c>
      <c r="H312" s="10">
        <f>ROUND(((F312+G312)*(1+Withcharge_monthly_return)),2)</f>
        <v>240853.58</v>
      </c>
      <c r="I312" s="10">
        <f t="shared" si="74"/>
        <v>370.04</v>
      </c>
      <c r="J312" t="b">
        <f t="shared" ref="J312:J375" si="84">IF((B312-1)/12=(A312-1),TRUE,FALSE)</f>
        <v>0</v>
      </c>
      <c r="K312" s="10">
        <f t="shared" si="75"/>
        <v>0</v>
      </c>
      <c r="L312" s="24">
        <f t="shared" ref="L312:L375" si="85">K312+I312</f>
        <v>370.04</v>
      </c>
      <c r="M312" s="24">
        <f t="shared" ref="M312:M375" si="86">H312-L312</f>
        <v>240483.53999999998</v>
      </c>
      <c r="N312" s="24">
        <f t="shared" ref="N312:N375" si="87">E312-M312</f>
        <v>142731.54000000004</v>
      </c>
      <c r="O312" s="24">
        <f t="shared" ref="O312:O375" si="88">O311+L312</f>
        <v>77773.86000000003</v>
      </c>
      <c r="P312" s="24">
        <f t="shared" si="81"/>
        <v>114000</v>
      </c>
      <c r="Q312" s="7">
        <f t="shared" si="77"/>
        <v>2.3615357894736841</v>
      </c>
      <c r="R312" s="7">
        <f t="shared" si="78"/>
        <v>1.1095047368421049</v>
      </c>
      <c r="S312" s="5">
        <f t="shared" si="79"/>
        <v>4.8856898391130173E-2</v>
      </c>
      <c r="T312" s="5">
        <f t="shared" si="80"/>
        <v>2.9804162239221513E-2</v>
      </c>
      <c r="U312" s="5">
        <f t="shared" ref="U312:U375" si="89">S312-T312</f>
        <v>1.905273615190866E-2</v>
      </c>
    </row>
    <row r="313" spans="1:21" x14ac:dyDescent="0.25">
      <c r="A313">
        <v>26</v>
      </c>
      <c r="B313">
        <v>306</v>
      </c>
      <c r="C313" s="10">
        <f t="shared" si="82"/>
        <v>383215.08</v>
      </c>
      <c r="D313" s="10">
        <f>'(Optional) Additional IN-OUT'!H320</f>
        <v>0</v>
      </c>
      <c r="E313" s="10">
        <f>ROUND(((C313+D313)*(1+Nocharge_monthly_return)),2)</f>
        <v>384787.92</v>
      </c>
      <c r="F313" s="10">
        <f t="shared" si="83"/>
        <v>240483.53999999998</v>
      </c>
      <c r="G313" s="10">
        <f t="shared" si="76"/>
        <v>0</v>
      </c>
      <c r="H313" s="10">
        <f>ROUND(((F313+G313)*(1+Withcharge_monthly_return)),2)</f>
        <v>241470.56</v>
      </c>
      <c r="I313" s="10">
        <f t="shared" si="74"/>
        <v>370.99</v>
      </c>
      <c r="J313" t="b">
        <f t="shared" si="84"/>
        <v>0</v>
      </c>
      <c r="K313" s="10">
        <f t="shared" si="75"/>
        <v>0</v>
      </c>
      <c r="L313" s="24">
        <f t="shared" si="85"/>
        <v>370.99</v>
      </c>
      <c r="M313" s="24">
        <f t="shared" si="86"/>
        <v>241099.57</v>
      </c>
      <c r="N313" s="24">
        <f t="shared" si="87"/>
        <v>143688.34999999998</v>
      </c>
      <c r="O313" s="24">
        <f t="shared" si="88"/>
        <v>78144.850000000035</v>
      </c>
      <c r="P313" s="24">
        <f t="shared" si="81"/>
        <v>114000</v>
      </c>
      <c r="Q313" s="7">
        <f t="shared" si="77"/>
        <v>2.3753326315789471</v>
      </c>
      <c r="R313" s="7">
        <f t="shared" si="78"/>
        <v>1.1149085087719297</v>
      </c>
      <c r="S313" s="5">
        <f t="shared" si="79"/>
        <v>4.8861869243478996E-2</v>
      </c>
      <c r="T313" s="5">
        <f t="shared" si="80"/>
        <v>2.9808643621631659E-2</v>
      </c>
      <c r="U313" s="5">
        <f t="shared" si="89"/>
        <v>1.9053225621847338E-2</v>
      </c>
    </row>
    <row r="314" spans="1:21" x14ac:dyDescent="0.25">
      <c r="A314">
        <v>26</v>
      </c>
      <c r="B314">
        <v>307</v>
      </c>
      <c r="C314" s="10">
        <f t="shared" si="82"/>
        <v>384787.92</v>
      </c>
      <c r="D314" s="10">
        <f>'(Optional) Additional IN-OUT'!H321</f>
        <v>0</v>
      </c>
      <c r="E314" s="10">
        <f>ROUND(((C314+D314)*(1+Nocharge_monthly_return)),2)</f>
        <v>386367.21</v>
      </c>
      <c r="F314" s="10">
        <f t="shared" si="83"/>
        <v>241099.57</v>
      </c>
      <c r="G314" s="10">
        <f t="shared" si="76"/>
        <v>0</v>
      </c>
      <c r="H314" s="10">
        <f>ROUND(((F314+G314)*(1+Withcharge_monthly_return)),2)</f>
        <v>242089.12</v>
      </c>
      <c r="I314" s="10">
        <f t="shared" si="74"/>
        <v>371.94</v>
      </c>
      <c r="J314" t="b">
        <f t="shared" si="84"/>
        <v>0</v>
      </c>
      <c r="K314" s="10">
        <f t="shared" si="75"/>
        <v>0</v>
      </c>
      <c r="L314" s="24">
        <f t="shared" si="85"/>
        <v>371.94</v>
      </c>
      <c r="M314" s="24">
        <f t="shared" si="86"/>
        <v>241717.18</v>
      </c>
      <c r="N314" s="24">
        <f t="shared" si="87"/>
        <v>144650.03000000003</v>
      </c>
      <c r="O314" s="24">
        <f t="shared" si="88"/>
        <v>78516.790000000037</v>
      </c>
      <c r="P314" s="24">
        <f t="shared" si="81"/>
        <v>114000</v>
      </c>
      <c r="Q314" s="7">
        <f t="shared" si="77"/>
        <v>2.3891860526315791</v>
      </c>
      <c r="R314" s="7">
        <f t="shared" si="78"/>
        <v>1.1203261403508771</v>
      </c>
      <c r="S314" s="5">
        <f t="shared" si="79"/>
        <v>4.8866807157479347E-2</v>
      </c>
      <c r="T314" s="5">
        <f t="shared" si="80"/>
        <v>2.981309615486118E-2</v>
      </c>
      <c r="U314" s="5">
        <f t="shared" si="89"/>
        <v>1.9053711002618167E-2</v>
      </c>
    </row>
    <row r="315" spans="1:21" x14ac:dyDescent="0.25">
      <c r="A315">
        <v>26</v>
      </c>
      <c r="B315">
        <v>308</v>
      </c>
      <c r="C315" s="10">
        <f t="shared" si="82"/>
        <v>386367.21</v>
      </c>
      <c r="D315" s="10">
        <f>'(Optional) Additional IN-OUT'!H322</f>
        <v>0</v>
      </c>
      <c r="E315" s="10">
        <f>ROUND(((C315+D315)*(1+Nocharge_monthly_return)),2)</f>
        <v>387952.98</v>
      </c>
      <c r="F315" s="10">
        <f t="shared" si="83"/>
        <v>241717.18</v>
      </c>
      <c r="G315" s="10">
        <f t="shared" si="76"/>
        <v>0</v>
      </c>
      <c r="H315" s="10">
        <f>ROUND(((F315+G315)*(1+Withcharge_monthly_return)),2)</f>
        <v>242709.26</v>
      </c>
      <c r="I315" s="10">
        <f t="shared" si="74"/>
        <v>372.89</v>
      </c>
      <c r="J315" t="b">
        <f t="shared" si="84"/>
        <v>0</v>
      </c>
      <c r="K315" s="10">
        <f t="shared" si="75"/>
        <v>0</v>
      </c>
      <c r="L315" s="24">
        <f t="shared" si="85"/>
        <v>372.89</v>
      </c>
      <c r="M315" s="24">
        <f t="shared" si="86"/>
        <v>242336.37</v>
      </c>
      <c r="N315" s="24">
        <f t="shared" si="87"/>
        <v>145616.60999999999</v>
      </c>
      <c r="O315" s="24">
        <f t="shared" si="88"/>
        <v>78889.680000000037</v>
      </c>
      <c r="P315" s="24">
        <f t="shared" si="81"/>
        <v>114000</v>
      </c>
      <c r="Q315" s="7">
        <f t="shared" si="77"/>
        <v>2.4030963157894734</v>
      </c>
      <c r="R315" s="7">
        <f t="shared" si="78"/>
        <v>1.1257576315789475</v>
      </c>
      <c r="S315" s="5">
        <f t="shared" si="79"/>
        <v>4.8871712829963693E-2</v>
      </c>
      <c r="T315" s="5">
        <f t="shared" si="80"/>
        <v>2.9817519447953779E-2</v>
      </c>
      <c r="U315" s="5">
        <f t="shared" si="89"/>
        <v>1.9054193382009914E-2</v>
      </c>
    </row>
    <row r="316" spans="1:21" x14ac:dyDescent="0.25">
      <c r="A316">
        <v>26</v>
      </c>
      <c r="B316">
        <v>309</v>
      </c>
      <c r="C316" s="10">
        <f t="shared" si="82"/>
        <v>387952.98</v>
      </c>
      <c r="D316" s="10">
        <f>'(Optional) Additional IN-OUT'!H323</f>
        <v>0</v>
      </c>
      <c r="E316" s="10">
        <f>ROUND(((C316+D316)*(1+Nocharge_monthly_return)),2)</f>
        <v>389545.26</v>
      </c>
      <c r="F316" s="10">
        <f t="shared" si="83"/>
        <v>242336.37</v>
      </c>
      <c r="G316" s="10">
        <f t="shared" si="76"/>
        <v>0</v>
      </c>
      <c r="H316" s="10">
        <f>ROUND(((F316+G316)*(1+Withcharge_monthly_return)),2)</f>
        <v>243331</v>
      </c>
      <c r="I316" s="10">
        <f t="shared" si="74"/>
        <v>373.85</v>
      </c>
      <c r="J316" t="b">
        <f t="shared" si="84"/>
        <v>0</v>
      </c>
      <c r="K316" s="10">
        <f t="shared" si="75"/>
        <v>0</v>
      </c>
      <c r="L316" s="24">
        <f t="shared" si="85"/>
        <v>373.85</v>
      </c>
      <c r="M316" s="24">
        <f t="shared" si="86"/>
        <v>242957.15</v>
      </c>
      <c r="N316" s="24">
        <f t="shared" si="87"/>
        <v>146588.11000000002</v>
      </c>
      <c r="O316" s="24">
        <f t="shared" si="88"/>
        <v>79263.530000000042</v>
      </c>
      <c r="P316" s="24">
        <f t="shared" si="81"/>
        <v>114000</v>
      </c>
      <c r="Q316" s="7">
        <f t="shared" si="77"/>
        <v>2.4170636842105262</v>
      </c>
      <c r="R316" s="7">
        <f t="shared" si="78"/>
        <v>1.1312030701754385</v>
      </c>
      <c r="S316" s="5">
        <f t="shared" si="79"/>
        <v>4.8876586931309175E-2</v>
      </c>
      <c r="T316" s="5">
        <f t="shared" si="80"/>
        <v>2.9821914766228454E-2</v>
      </c>
      <c r="U316" s="5">
        <f t="shared" si="89"/>
        <v>1.9054672165080722E-2</v>
      </c>
    </row>
    <row r="317" spans="1:21" x14ac:dyDescent="0.25">
      <c r="A317">
        <v>26</v>
      </c>
      <c r="B317">
        <v>310</v>
      </c>
      <c r="C317" s="10">
        <f t="shared" si="82"/>
        <v>389545.26</v>
      </c>
      <c r="D317" s="10">
        <f>'(Optional) Additional IN-OUT'!H324</f>
        <v>0</v>
      </c>
      <c r="E317" s="10">
        <f>ROUND(((C317+D317)*(1+Nocharge_monthly_return)),2)</f>
        <v>391144.08</v>
      </c>
      <c r="F317" s="10">
        <f t="shared" si="83"/>
        <v>242957.15</v>
      </c>
      <c r="G317" s="10">
        <f t="shared" si="76"/>
        <v>0</v>
      </c>
      <c r="H317" s="10">
        <f>ROUND(((F317+G317)*(1+Withcharge_monthly_return)),2)</f>
        <v>243954.32</v>
      </c>
      <c r="I317" s="10">
        <f t="shared" si="74"/>
        <v>374.81</v>
      </c>
      <c r="J317" t="b">
        <f t="shared" si="84"/>
        <v>0</v>
      </c>
      <c r="K317" s="10">
        <f t="shared" si="75"/>
        <v>0</v>
      </c>
      <c r="L317" s="24">
        <f t="shared" si="85"/>
        <v>374.81</v>
      </c>
      <c r="M317" s="24">
        <f t="shared" si="86"/>
        <v>243579.51</v>
      </c>
      <c r="N317" s="24">
        <f t="shared" si="87"/>
        <v>147564.57</v>
      </c>
      <c r="O317" s="24">
        <f t="shared" si="88"/>
        <v>79638.34000000004</v>
      </c>
      <c r="P317" s="24">
        <f t="shared" si="81"/>
        <v>114000</v>
      </c>
      <c r="Q317" s="7">
        <f t="shared" si="77"/>
        <v>2.4310884210526318</v>
      </c>
      <c r="R317" s="7">
        <f t="shared" si="78"/>
        <v>1.1366623684210526</v>
      </c>
      <c r="S317" s="5">
        <f t="shared" si="79"/>
        <v>4.8881430106110936E-2</v>
      </c>
      <c r="T317" s="5">
        <f t="shared" si="80"/>
        <v>2.9826280073809039E-2</v>
      </c>
      <c r="U317" s="5">
        <f t="shared" si="89"/>
        <v>1.9055150032301897E-2</v>
      </c>
    </row>
    <row r="318" spans="1:21" x14ac:dyDescent="0.25">
      <c r="A318">
        <v>26</v>
      </c>
      <c r="B318">
        <v>311</v>
      </c>
      <c r="C318" s="10">
        <f t="shared" si="82"/>
        <v>391144.08</v>
      </c>
      <c r="D318" s="10">
        <f>'(Optional) Additional IN-OUT'!H325</f>
        <v>0</v>
      </c>
      <c r="E318" s="10">
        <f>ROUND(((C318+D318)*(1+Nocharge_monthly_return)),2)</f>
        <v>392749.46</v>
      </c>
      <c r="F318" s="10">
        <f t="shared" si="83"/>
        <v>243579.51</v>
      </c>
      <c r="G318" s="10">
        <f t="shared" si="76"/>
        <v>0</v>
      </c>
      <c r="H318" s="10">
        <f>ROUND(((F318+G318)*(1+Withcharge_monthly_return)),2)</f>
        <v>244579.24</v>
      </c>
      <c r="I318" s="10">
        <f t="shared" si="74"/>
        <v>375.77</v>
      </c>
      <c r="J318" t="b">
        <f t="shared" si="84"/>
        <v>0</v>
      </c>
      <c r="K318" s="10">
        <f t="shared" si="75"/>
        <v>0</v>
      </c>
      <c r="L318" s="24">
        <f t="shared" si="85"/>
        <v>375.77</v>
      </c>
      <c r="M318" s="24">
        <f t="shared" si="86"/>
        <v>244203.47</v>
      </c>
      <c r="N318" s="24">
        <f t="shared" si="87"/>
        <v>148545.99000000002</v>
      </c>
      <c r="O318" s="24">
        <f t="shared" si="88"/>
        <v>80014.110000000044</v>
      </c>
      <c r="P318" s="24">
        <f t="shared" si="81"/>
        <v>114000</v>
      </c>
      <c r="Q318" s="7">
        <f t="shared" si="77"/>
        <v>2.4451707017543862</v>
      </c>
      <c r="R318" s="7">
        <f t="shared" si="78"/>
        <v>1.1421357017543858</v>
      </c>
      <c r="S318" s="5">
        <f t="shared" si="79"/>
        <v>4.8886241943372342E-2</v>
      </c>
      <c r="T318" s="5">
        <f t="shared" si="80"/>
        <v>2.983061826427677E-2</v>
      </c>
      <c r="U318" s="5">
        <f t="shared" si="89"/>
        <v>1.9055623679095572E-2</v>
      </c>
    </row>
    <row r="319" spans="1:21" x14ac:dyDescent="0.25">
      <c r="A319">
        <v>26</v>
      </c>
      <c r="B319">
        <v>312</v>
      </c>
      <c r="C319" s="10">
        <f t="shared" si="82"/>
        <v>392749.46</v>
      </c>
      <c r="D319" s="10">
        <f>'(Optional) Additional IN-OUT'!H326</f>
        <v>0</v>
      </c>
      <c r="E319" s="10">
        <f>ROUND(((C319+D319)*(1+Nocharge_monthly_return)),2)</f>
        <v>394361.43</v>
      </c>
      <c r="F319" s="10">
        <f t="shared" si="83"/>
        <v>244203.47</v>
      </c>
      <c r="G319" s="10">
        <f t="shared" si="76"/>
        <v>0</v>
      </c>
      <c r="H319" s="10">
        <f>ROUND(((F319+G319)*(1+Withcharge_monthly_return)),2)</f>
        <v>245205.76000000001</v>
      </c>
      <c r="I319" s="10">
        <f t="shared" si="74"/>
        <v>376.73</v>
      </c>
      <c r="J319" t="b">
        <f t="shared" si="84"/>
        <v>0</v>
      </c>
      <c r="K319" s="10">
        <f t="shared" si="75"/>
        <v>0</v>
      </c>
      <c r="L319" s="24">
        <f t="shared" si="85"/>
        <v>376.73</v>
      </c>
      <c r="M319" s="24">
        <f t="shared" si="86"/>
        <v>244829.03</v>
      </c>
      <c r="N319" s="24">
        <f t="shared" si="87"/>
        <v>149532.4</v>
      </c>
      <c r="O319" s="24">
        <f t="shared" si="88"/>
        <v>80390.84000000004</v>
      </c>
      <c r="P319" s="24">
        <f t="shared" si="81"/>
        <v>114000</v>
      </c>
      <c r="Q319" s="7">
        <f t="shared" si="77"/>
        <v>2.4593107894736841</v>
      </c>
      <c r="R319" s="7">
        <f t="shared" si="78"/>
        <v>1.1476230701754386</v>
      </c>
      <c r="S319" s="5">
        <f t="shared" si="79"/>
        <v>4.8891023060572122E-2</v>
      </c>
      <c r="T319" s="5">
        <f t="shared" si="80"/>
        <v>2.9834928930359075E-2</v>
      </c>
      <c r="U319" s="5">
        <f t="shared" si="89"/>
        <v>1.9056094130213048E-2</v>
      </c>
    </row>
    <row r="320" spans="1:21" x14ac:dyDescent="0.25">
      <c r="A320">
        <v>27</v>
      </c>
      <c r="B320">
        <v>313</v>
      </c>
      <c r="C320" s="10">
        <f t="shared" si="82"/>
        <v>394361.43</v>
      </c>
      <c r="D320" s="10">
        <f>'(Optional) Additional IN-OUT'!H327</f>
        <v>0</v>
      </c>
      <c r="E320" s="10">
        <f>ROUND(((C320+D320)*(1+Nocharge_monthly_return)),2)</f>
        <v>395980.02</v>
      </c>
      <c r="F320" s="10">
        <f t="shared" si="83"/>
        <v>244829.03</v>
      </c>
      <c r="G320" s="10">
        <f t="shared" si="76"/>
        <v>0</v>
      </c>
      <c r="H320" s="10">
        <f>ROUND(((F320+G320)*(1+Withcharge_monthly_return)),2)</f>
        <v>245833.89</v>
      </c>
      <c r="I320" s="10">
        <f t="shared" si="74"/>
        <v>377.69</v>
      </c>
      <c r="J320" t="b">
        <f t="shared" si="84"/>
        <v>1</v>
      </c>
      <c r="K320" s="10">
        <f t="shared" si="75"/>
        <v>0</v>
      </c>
      <c r="L320" s="24">
        <f t="shared" si="85"/>
        <v>377.69</v>
      </c>
      <c r="M320" s="24">
        <f t="shared" si="86"/>
        <v>245456.2</v>
      </c>
      <c r="N320" s="24">
        <f t="shared" si="87"/>
        <v>150523.82</v>
      </c>
      <c r="O320" s="24">
        <f t="shared" si="88"/>
        <v>80768.530000000042</v>
      </c>
      <c r="P320" s="24">
        <f t="shared" si="81"/>
        <v>114000</v>
      </c>
      <c r="Q320" s="7">
        <f t="shared" si="77"/>
        <v>2.4735089473684213</v>
      </c>
      <c r="R320" s="7">
        <f t="shared" si="78"/>
        <v>1.1531245614035091</v>
      </c>
      <c r="S320" s="5">
        <f t="shared" si="79"/>
        <v>4.8895774050944432E-2</v>
      </c>
      <c r="T320" s="5">
        <f t="shared" si="80"/>
        <v>2.9839213283605604E-2</v>
      </c>
      <c r="U320" s="5">
        <f t="shared" si="89"/>
        <v>1.9056560767338828E-2</v>
      </c>
    </row>
    <row r="321" spans="1:21" x14ac:dyDescent="0.25">
      <c r="A321">
        <v>27</v>
      </c>
      <c r="B321">
        <v>314</v>
      </c>
      <c r="C321" s="10">
        <f t="shared" si="82"/>
        <v>395980.02</v>
      </c>
      <c r="D321" s="10">
        <f>'(Optional) Additional IN-OUT'!H328</f>
        <v>0</v>
      </c>
      <c r="E321" s="10">
        <f>ROUND(((C321+D321)*(1+Nocharge_monthly_return)),2)</f>
        <v>397605.25</v>
      </c>
      <c r="F321" s="10">
        <f t="shared" si="83"/>
        <v>245456.2</v>
      </c>
      <c r="G321" s="10">
        <f t="shared" si="76"/>
        <v>0</v>
      </c>
      <c r="H321" s="10">
        <f>ROUND(((F321+G321)*(1+Withcharge_monthly_return)),2)</f>
        <v>246463.63</v>
      </c>
      <c r="I321" s="10">
        <f t="shared" si="74"/>
        <v>378.66</v>
      </c>
      <c r="J321" t="b">
        <f t="shared" si="84"/>
        <v>0</v>
      </c>
      <c r="K321" s="10">
        <f t="shared" si="75"/>
        <v>0</v>
      </c>
      <c r="L321" s="24">
        <f t="shared" si="85"/>
        <v>378.66</v>
      </c>
      <c r="M321" s="24">
        <f t="shared" si="86"/>
        <v>246084.97</v>
      </c>
      <c r="N321" s="24">
        <f t="shared" si="87"/>
        <v>151520.28</v>
      </c>
      <c r="O321" s="24">
        <f t="shared" si="88"/>
        <v>81147.190000000046</v>
      </c>
      <c r="P321" s="24">
        <f t="shared" si="81"/>
        <v>114000</v>
      </c>
      <c r="Q321" s="7">
        <f t="shared" si="77"/>
        <v>2.4877653508771931</v>
      </c>
      <c r="R321" s="7">
        <f t="shared" si="78"/>
        <v>1.1586400877192982</v>
      </c>
      <c r="S321" s="5">
        <f t="shared" si="79"/>
        <v>4.8900494475931616E-2</v>
      </c>
      <c r="T321" s="5">
        <f t="shared" si="80"/>
        <v>2.9843469310147346E-2</v>
      </c>
      <c r="U321" s="5">
        <f t="shared" si="89"/>
        <v>1.905702516578427E-2</v>
      </c>
    </row>
    <row r="322" spans="1:21" x14ac:dyDescent="0.25">
      <c r="A322">
        <v>27</v>
      </c>
      <c r="B322">
        <v>315</v>
      </c>
      <c r="C322" s="10">
        <f t="shared" si="82"/>
        <v>397605.25</v>
      </c>
      <c r="D322" s="10">
        <f>'(Optional) Additional IN-OUT'!H329</f>
        <v>0</v>
      </c>
      <c r="E322" s="10">
        <f>ROUND(((C322+D322)*(1+Nocharge_monthly_return)),2)</f>
        <v>399237.15</v>
      </c>
      <c r="F322" s="10">
        <f t="shared" si="83"/>
        <v>246084.97</v>
      </c>
      <c r="G322" s="10">
        <f t="shared" si="76"/>
        <v>0</v>
      </c>
      <c r="H322" s="10">
        <f>ROUND(((F322+G322)*(1+Withcharge_monthly_return)),2)</f>
        <v>247094.98</v>
      </c>
      <c r="I322" s="10">
        <f t="shared" si="74"/>
        <v>379.63</v>
      </c>
      <c r="J322" t="b">
        <f t="shared" si="84"/>
        <v>0</v>
      </c>
      <c r="K322" s="10">
        <f t="shared" si="75"/>
        <v>0</v>
      </c>
      <c r="L322" s="24">
        <f t="shared" si="85"/>
        <v>379.63</v>
      </c>
      <c r="M322" s="24">
        <f t="shared" si="86"/>
        <v>246715.35</v>
      </c>
      <c r="N322" s="24">
        <f t="shared" si="87"/>
        <v>152521.80000000002</v>
      </c>
      <c r="O322" s="24">
        <f t="shared" si="88"/>
        <v>81526.820000000051</v>
      </c>
      <c r="P322" s="24">
        <f t="shared" si="81"/>
        <v>114000</v>
      </c>
      <c r="Q322" s="7">
        <f t="shared" si="77"/>
        <v>2.5020802631578949</v>
      </c>
      <c r="R322" s="7">
        <f t="shared" si="78"/>
        <v>1.1641697368421053</v>
      </c>
      <c r="S322" s="5">
        <f t="shared" si="79"/>
        <v>4.8905184904041103E-2</v>
      </c>
      <c r="T322" s="5">
        <f t="shared" si="80"/>
        <v>2.9847698223379869E-2</v>
      </c>
      <c r="U322" s="5">
        <f t="shared" si="89"/>
        <v>1.9057486680661234E-2</v>
      </c>
    </row>
    <row r="323" spans="1:21" x14ac:dyDescent="0.25">
      <c r="A323">
        <v>27</v>
      </c>
      <c r="B323">
        <v>316</v>
      </c>
      <c r="C323" s="10">
        <f t="shared" si="82"/>
        <v>399237.15</v>
      </c>
      <c r="D323" s="10">
        <f>'(Optional) Additional IN-OUT'!H330</f>
        <v>0</v>
      </c>
      <c r="E323" s="10">
        <f>ROUND(((C323+D323)*(1+Nocharge_monthly_return)),2)</f>
        <v>400875.75</v>
      </c>
      <c r="F323" s="10">
        <f t="shared" si="83"/>
        <v>246715.35</v>
      </c>
      <c r="G323" s="10">
        <f t="shared" si="76"/>
        <v>0</v>
      </c>
      <c r="H323" s="10">
        <f>ROUND(((F323+G323)*(1+Withcharge_monthly_return)),2)</f>
        <v>247727.95</v>
      </c>
      <c r="I323" s="10">
        <f t="shared" si="74"/>
        <v>380.6</v>
      </c>
      <c r="J323" t="b">
        <f t="shared" si="84"/>
        <v>0</v>
      </c>
      <c r="K323" s="10">
        <f t="shared" si="75"/>
        <v>0</v>
      </c>
      <c r="L323" s="24">
        <f t="shared" si="85"/>
        <v>380.6</v>
      </c>
      <c r="M323" s="24">
        <f t="shared" si="86"/>
        <v>247347.35</v>
      </c>
      <c r="N323" s="24">
        <f t="shared" si="87"/>
        <v>153528.4</v>
      </c>
      <c r="O323" s="24">
        <f t="shared" si="88"/>
        <v>81907.420000000056</v>
      </c>
      <c r="P323" s="24">
        <f t="shared" si="81"/>
        <v>114000</v>
      </c>
      <c r="Q323" s="7">
        <f t="shared" si="77"/>
        <v>2.5164539473684209</v>
      </c>
      <c r="R323" s="7">
        <f t="shared" si="78"/>
        <v>1.1697135964912282</v>
      </c>
      <c r="S323" s="5">
        <f t="shared" si="79"/>
        <v>4.8909845880979977E-2</v>
      </c>
      <c r="T323" s="5">
        <f t="shared" si="80"/>
        <v>2.9851901210115328E-2</v>
      </c>
      <c r="U323" s="5">
        <f t="shared" si="89"/>
        <v>1.9057944670864649E-2</v>
      </c>
    </row>
    <row r="324" spans="1:21" x14ac:dyDescent="0.25">
      <c r="A324">
        <v>27</v>
      </c>
      <c r="B324">
        <v>317</v>
      </c>
      <c r="C324" s="10">
        <f t="shared" si="82"/>
        <v>400875.75</v>
      </c>
      <c r="D324" s="10">
        <f>'(Optional) Additional IN-OUT'!H331</f>
        <v>0</v>
      </c>
      <c r="E324" s="10">
        <f>ROUND(((C324+D324)*(1+Nocharge_monthly_return)),2)</f>
        <v>402521.07</v>
      </c>
      <c r="F324" s="10">
        <f t="shared" si="83"/>
        <v>247347.35</v>
      </c>
      <c r="G324" s="10">
        <f t="shared" si="76"/>
        <v>0</v>
      </c>
      <c r="H324" s="10">
        <f>ROUND(((F324+G324)*(1+Withcharge_monthly_return)),2)</f>
        <v>248362.54</v>
      </c>
      <c r="I324" s="10">
        <f t="shared" si="74"/>
        <v>381.58</v>
      </c>
      <c r="J324" t="b">
        <f t="shared" si="84"/>
        <v>0</v>
      </c>
      <c r="K324" s="10">
        <f t="shared" si="75"/>
        <v>0</v>
      </c>
      <c r="L324" s="24">
        <f t="shared" si="85"/>
        <v>381.58</v>
      </c>
      <c r="M324" s="24">
        <f t="shared" si="86"/>
        <v>247980.96000000002</v>
      </c>
      <c r="N324" s="24">
        <f t="shared" si="87"/>
        <v>154540.10999999999</v>
      </c>
      <c r="O324" s="24">
        <f t="shared" si="88"/>
        <v>82289.000000000058</v>
      </c>
      <c r="P324" s="24">
        <f t="shared" si="81"/>
        <v>114000</v>
      </c>
      <c r="Q324" s="7">
        <f t="shared" si="77"/>
        <v>2.5308865789473685</v>
      </c>
      <c r="R324" s="7">
        <f t="shared" si="78"/>
        <v>1.1752715789473687</v>
      </c>
      <c r="S324" s="5">
        <f t="shared" si="79"/>
        <v>4.8914476943794694E-2</v>
      </c>
      <c r="T324" s="5">
        <f t="shared" si="80"/>
        <v>2.9856076286879869E-2</v>
      </c>
      <c r="U324" s="5">
        <f t="shared" si="89"/>
        <v>1.9058400656914824E-2</v>
      </c>
    </row>
    <row r="325" spans="1:21" x14ac:dyDescent="0.25">
      <c r="A325">
        <v>27</v>
      </c>
      <c r="B325">
        <v>318</v>
      </c>
      <c r="C325" s="10">
        <f t="shared" si="82"/>
        <v>402521.07</v>
      </c>
      <c r="D325" s="10">
        <f>'(Optional) Additional IN-OUT'!H332</f>
        <v>0</v>
      </c>
      <c r="E325" s="10">
        <f>ROUND(((C325+D325)*(1+Nocharge_monthly_return)),2)</f>
        <v>404173.15</v>
      </c>
      <c r="F325" s="10">
        <f t="shared" si="83"/>
        <v>247980.96000000002</v>
      </c>
      <c r="G325" s="10">
        <f t="shared" si="76"/>
        <v>0</v>
      </c>
      <c r="H325" s="10">
        <f>ROUND(((F325+G325)*(1+Withcharge_monthly_return)),2)</f>
        <v>248998.75</v>
      </c>
      <c r="I325" s="10">
        <f t="shared" si="74"/>
        <v>382.56</v>
      </c>
      <c r="J325" t="b">
        <f t="shared" si="84"/>
        <v>0</v>
      </c>
      <c r="K325" s="10">
        <f t="shared" si="75"/>
        <v>0</v>
      </c>
      <c r="L325" s="24">
        <f t="shared" si="85"/>
        <v>382.56</v>
      </c>
      <c r="M325" s="24">
        <f t="shared" si="86"/>
        <v>248616.19</v>
      </c>
      <c r="N325" s="24">
        <f t="shared" si="87"/>
        <v>155556.96000000002</v>
      </c>
      <c r="O325" s="24">
        <f t="shared" si="88"/>
        <v>82671.560000000056</v>
      </c>
      <c r="P325" s="24">
        <f t="shared" si="81"/>
        <v>114000</v>
      </c>
      <c r="Q325" s="7">
        <f t="shared" si="77"/>
        <v>2.5453785087719298</v>
      </c>
      <c r="R325" s="7">
        <f t="shared" si="78"/>
        <v>1.1808437719298244</v>
      </c>
      <c r="S325" s="5">
        <f t="shared" si="79"/>
        <v>4.8919079595016367E-2</v>
      </c>
      <c r="T325" s="5">
        <f t="shared" si="80"/>
        <v>2.9860224642449345E-2</v>
      </c>
      <c r="U325" s="5">
        <f t="shared" si="89"/>
        <v>1.9058854952567022E-2</v>
      </c>
    </row>
    <row r="326" spans="1:21" x14ac:dyDescent="0.25">
      <c r="A326">
        <v>27</v>
      </c>
      <c r="B326">
        <v>319</v>
      </c>
      <c r="C326" s="10">
        <f t="shared" si="82"/>
        <v>404173.15</v>
      </c>
      <c r="D326" s="10">
        <f>'(Optional) Additional IN-OUT'!H333</f>
        <v>0</v>
      </c>
      <c r="E326" s="10">
        <f>ROUND(((C326+D326)*(1+Nocharge_monthly_return)),2)</f>
        <v>405832.01</v>
      </c>
      <c r="F326" s="10">
        <f t="shared" si="83"/>
        <v>248616.19</v>
      </c>
      <c r="G326" s="10">
        <f t="shared" si="76"/>
        <v>0</v>
      </c>
      <c r="H326" s="10">
        <f>ROUND(((F326+G326)*(1+Withcharge_monthly_return)),2)</f>
        <v>249636.59</v>
      </c>
      <c r="I326" s="10">
        <f t="shared" si="74"/>
        <v>383.54</v>
      </c>
      <c r="J326" t="b">
        <f t="shared" si="84"/>
        <v>0</v>
      </c>
      <c r="K326" s="10">
        <f t="shared" si="75"/>
        <v>0</v>
      </c>
      <c r="L326" s="24">
        <f t="shared" si="85"/>
        <v>383.54</v>
      </c>
      <c r="M326" s="24">
        <f t="shared" si="86"/>
        <v>249253.05</v>
      </c>
      <c r="N326" s="24">
        <f t="shared" si="87"/>
        <v>156578.96000000002</v>
      </c>
      <c r="O326" s="24">
        <f t="shared" si="88"/>
        <v>83055.100000000049</v>
      </c>
      <c r="P326" s="24">
        <f t="shared" si="81"/>
        <v>114000</v>
      </c>
      <c r="Q326" s="7">
        <f t="shared" si="77"/>
        <v>2.559929912280702</v>
      </c>
      <c r="R326" s="7">
        <f t="shared" si="78"/>
        <v>1.1864302631578947</v>
      </c>
      <c r="S326" s="5">
        <f t="shared" si="79"/>
        <v>4.8923653342958756E-2</v>
      </c>
      <c r="T326" s="5">
        <f t="shared" si="80"/>
        <v>2.9864347439683751E-2</v>
      </c>
      <c r="U326" s="5">
        <f t="shared" si="89"/>
        <v>1.9059305903275005E-2</v>
      </c>
    </row>
    <row r="327" spans="1:21" x14ac:dyDescent="0.25">
      <c r="A327">
        <v>27</v>
      </c>
      <c r="B327">
        <v>320</v>
      </c>
      <c r="C327" s="10">
        <f t="shared" si="82"/>
        <v>405832.01</v>
      </c>
      <c r="D327" s="10">
        <f>'(Optional) Additional IN-OUT'!H334</f>
        <v>0</v>
      </c>
      <c r="E327" s="10">
        <f>ROUND(((C327+D327)*(1+Nocharge_monthly_return)),2)</f>
        <v>407497.67</v>
      </c>
      <c r="F327" s="10">
        <f t="shared" si="83"/>
        <v>249253.05</v>
      </c>
      <c r="G327" s="10">
        <f t="shared" si="76"/>
        <v>0</v>
      </c>
      <c r="H327" s="10">
        <f>ROUND(((F327+G327)*(1+Withcharge_monthly_return)),2)</f>
        <v>250276.06</v>
      </c>
      <c r="I327" s="10">
        <f t="shared" si="74"/>
        <v>384.52</v>
      </c>
      <c r="J327" t="b">
        <f t="shared" si="84"/>
        <v>0</v>
      </c>
      <c r="K327" s="10">
        <f t="shared" si="75"/>
        <v>0</v>
      </c>
      <c r="L327" s="24">
        <f t="shared" si="85"/>
        <v>384.52</v>
      </c>
      <c r="M327" s="24">
        <f t="shared" si="86"/>
        <v>249891.54</v>
      </c>
      <c r="N327" s="24">
        <f t="shared" si="87"/>
        <v>157606.12999999998</v>
      </c>
      <c r="O327" s="24">
        <f t="shared" si="88"/>
        <v>83439.620000000054</v>
      </c>
      <c r="P327" s="24">
        <f t="shared" si="81"/>
        <v>114000</v>
      </c>
      <c r="Q327" s="7">
        <f t="shared" si="77"/>
        <v>2.5745409649122806</v>
      </c>
      <c r="R327" s="7">
        <f t="shared" si="78"/>
        <v>1.1920310526315792</v>
      </c>
      <c r="S327" s="5">
        <f t="shared" si="79"/>
        <v>4.8928197703386279E-2</v>
      </c>
      <c r="T327" s="5">
        <f t="shared" si="80"/>
        <v>2.9868444270533989E-2</v>
      </c>
      <c r="U327" s="5">
        <f t="shared" si="89"/>
        <v>1.9059753432852291E-2</v>
      </c>
    </row>
    <row r="328" spans="1:21" x14ac:dyDescent="0.25">
      <c r="A328">
        <v>27</v>
      </c>
      <c r="B328">
        <v>321</v>
      </c>
      <c r="C328" s="10">
        <f t="shared" si="82"/>
        <v>407497.67</v>
      </c>
      <c r="D328" s="10">
        <f>'(Optional) Additional IN-OUT'!H335</f>
        <v>0</v>
      </c>
      <c r="E328" s="10">
        <f>ROUND(((C328+D328)*(1+Nocharge_monthly_return)),2)</f>
        <v>409170.17</v>
      </c>
      <c r="F328" s="10">
        <f t="shared" si="83"/>
        <v>249891.54</v>
      </c>
      <c r="G328" s="10">
        <f t="shared" si="76"/>
        <v>0</v>
      </c>
      <c r="H328" s="10">
        <f>ROUND(((F328+G328)*(1+Withcharge_monthly_return)),2)</f>
        <v>250917.18</v>
      </c>
      <c r="I328" s="10">
        <f t="shared" ref="I328:I391" si="90">ROUND(H328*Monthly_charges,2)</f>
        <v>385.5</v>
      </c>
      <c r="J328" t="b">
        <f t="shared" si="84"/>
        <v>0</v>
      </c>
      <c r="K328" s="10">
        <f t="shared" ref="K328:K391" si="91">IF(J328=TRUE,EQ_Ongoing_Monetary+Product_Ongoing_Monetary,0)</f>
        <v>0</v>
      </c>
      <c r="L328" s="24">
        <f t="shared" si="85"/>
        <v>385.5</v>
      </c>
      <c r="M328" s="24">
        <f t="shared" si="86"/>
        <v>250531.68</v>
      </c>
      <c r="N328" s="24">
        <f t="shared" si="87"/>
        <v>158638.49</v>
      </c>
      <c r="O328" s="24">
        <f t="shared" si="88"/>
        <v>83825.120000000054</v>
      </c>
      <c r="P328" s="24">
        <f t="shared" si="81"/>
        <v>114000</v>
      </c>
      <c r="Q328" s="7">
        <f t="shared" si="77"/>
        <v>2.5892120175438595</v>
      </c>
      <c r="R328" s="7">
        <f t="shared" si="78"/>
        <v>1.1976463157894734</v>
      </c>
      <c r="S328" s="5">
        <f t="shared" si="79"/>
        <v>4.8932714116134986E-2</v>
      </c>
      <c r="T328" s="5">
        <f t="shared" si="80"/>
        <v>2.9872517810422716E-2</v>
      </c>
      <c r="U328" s="5">
        <f t="shared" si="89"/>
        <v>1.9060196305712269E-2</v>
      </c>
    </row>
    <row r="329" spans="1:21" x14ac:dyDescent="0.25">
      <c r="A329">
        <v>27</v>
      </c>
      <c r="B329">
        <v>322</v>
      </c>
      <c r="C329" s="10">
        <f t="shared" si="82"/>
        <v>409170.17</v>
      </c>
      <c r="D329" s="10">
        <f>'(Optional) Additional IN-OUT'!H336</f>
        <v>0</v>
      </c>
      <c r="E329" s="10">
        <f>ROUND(((C329+D329)*(1+Nocharge_monthly_return)),2)</f>
        <v>410849.54</v>
      </c>
      <c r="F329" s="10">
        <f t="shared" si="83"/>
        <v>250531.68</v>
      </c>
      <c r="G329" s="10">
        <f t="shared" ref="G329:G392" si="92">D329</f>
        <v>0</v>
      </c>
      <c r="H329" s="10">
        <f>ROUND(((F329+G329)*(1+Withcharge_monthly_return)),2)</f>
        <v>251559.94</v>
      </c>
      <c r="I329" s="10">
        <f t="shared" si="90"/>
        <v>386.49</v>
      </c>
      <c r="J329" t="b">
        <f t="shared" si="84"/>
        <v>0</v>
      </c>
      <c r="K329" s="10">
        <f t="shared" si="91"/>
        <v>0</v>
      </c>
      <c r="L329" s="24">
        <f t="shared" si="85"/>
        <v>386.49</v>
      </c>
      <c r="M329" s="24">
        <f t="shared" si="86"/>
        <v>251173.45</v>
      </c>
      <c r="N329" s="24">
        <f t="shared" si="87"/>
        <v>159676.08999999997</v>
      </c>
      <c r="O329" s="24">
        <f t="shared" si="88"/>
        <v>84211.610000000059</v>
      </c>
      <c r="P329" s="24">
        <f t="shared" si="81"/>
        <v>114000</v>
      </c>
      <c r="Q329" s="7">
        <f t="shared" ref="Q329:Q392" si="93">(E329/P329)-1</f>
        <v>2.6039433333333331</v>
      </c>
      <c r="R329" s="7">
        <f t="shared" ref="R329:R392" si="94">(M329/P329)-1</f>
        <v>1.2032758771929823</v>
      </c>
      <c r="S329" s="5">
        <f t="shared" ref="S329:S392" si="95">RATE(B329/12,,P329,-E329)</f>
        <v>4.8937203021887497E-2</v>
      </c>
      <c r="T329" s="5">
        <f t="shared" ref="T329:T392" si="96">RATE(B329/12,,P329,-M329)</f>
        <v>2.98765645629731E-2</v>
      </c>
      <c r="U329" s="5">
        <f t="shared" si="89"/>
        <v>1.9060638458914397E-2</v>
      </c>
    </row>
    <row r="330" spans="1:21" x14ac:dyDescent="0.25">
      <c r="A330">
        <v>27</v>
      </c>
      <c r="B330">
        <v>323</v>
      </c>
      <c r="C330" s="10">
        <f t="shared" si="82"/>
        <v>410849.54</v>
      </c>
      <c r="D330" s="10">
        <f>'(Optional) Additional IN-OUT'!H337</f>
        <v>0</v>
      </c>
      <c r="E330" s="10">
        <f>ROUND(((C330+D330)*(1+Nocharge_monthly_return)),2)</f>
        <v>412535.8</v>
      </c>
      <c r="F330" s="10">
        <f t="shared" si="83"/>
        <v>251173.45</v>
      </c>
      <c r="G330" s="10">
        <f t="shared" si="92"/>
        <v>0</v>
      </c>
      <c r="H330" s="10">
        <f>ROUND(((F330+G330)*(1+Withcharge_monthly_return)),2)</f>
        <v>252204.35</v>
      </c>
      <c r="I330" s="10">
        <f t="shared" si="90"/>
        <v>387.48</v>
      </c>
      <c r="J330" t="b">
        <f t="shared" si="84"/>
        <v>0</v>
      </c>
      <c r="K330" s="10">
        <f t="shared" si="91"/>
        <v>0</v>
      </c>
      <c r="L330" s="24">
        <f t="shared" si="85"/>
        <v>387.48</v>
      </c>
      <c r="M330" s="24">
        <f t="shared" si="86"/>
        <v>251816.87</v>
      </c>
      <c r="N330" s="24">
        <f t="shared" si="87"/>
        <v>160718.93</v>
      </c>
      <c r="O330" s="24">
        <f t="shared" si="88"/>
        <v>84599.090000000055</v>
      </c>
      <c r="P330" s="24">
        <f t="shared" ref="P330:P393" si="97">P329+D330</f>
        <v>114000</v>
      </c>
      <c r="Q330" s="7">
        <f t="shared" si="93"/>
        <v>2.6187350877192981</v>
      </c>
      <c r="R330" s="7">
        <f t="shared" si="94"/>
        <v>1.2089199122807015</v>
      </c>
      <c r="S330" s="5">
        <f t="shared" si="95"/>
        <v>4.8941663897375393E-2</v>
      </c>
      <c r="T330" s="5">
        <f t="shared" si="96"/>
        <v>2.9880587188888304E-2</v>
      </c>
      <c r="U330" s="5">
        <f t="shared" si="89"/>
        <v>1.9061076708487088E-2</v>
      </c>
    </row>
    <row r="331" spans="1:21" x14ac:dyDescent="0.25">
      <c r="A331">
        <v>27</v>
      </c>
      <c r="B331">
        <v>324</v>
      </c>
      <c r="C331" s="10">
        <f t="shared" si="82"/>
        <v>412535.8</v>
      </c>
      <c r="D331" s="10">
        <f>'(Optional) Additional IN-OUT'!H338</f>
        <v>0</v>
      </c>
      <c r="E331" s="10">
        <f>ROUND(((C331+D331)*(1+Nocharge_monthly_return)),2)</f>
        <v>414228.98</v>
      </c>
      <c r="F331" s="10">
        <f t="shared" si="83"/>
        <v>251816.87</v>
      </c>
      <c r="G331" s="10">
        <f t="shared" si="92"/>
        <v>0</v>
      </c>
      <c r="H331" s="10">
        <f>ROUND(((F331+G331)*(1+Withcharge_monthly_return)),2)</f>
        <v>252850.41</v>
      </c>
      <c r="I331" s="10">
        <f t="shared" si="90"/>
        <v>388.47</v>
      </c>
      <c r="J331" t="b">
        <f t="shared" si="84"/>
        <v>0</v>
      </c>
      <c r="K331" s="10">
        <f t="shared" si="91"/>
        <v>0</v>
      </c>
      <c r="L331" s="24">
        <f t="shared" si="85"/>
        <v>388.47</v>
      </c>
      <c r="M331" s="24">
        <f t="shared" si="86"/>
        <v>252461.94</v>
      </c>
      <c r="N331" s="24">
        <f t="shared" si="87"/>
        <v>161767.03999999998</v>
      </c>
      <c r="O331" s="24">
        <f t="shared" si="88"/>
        <v>84987.560000000056</v>
      </c>
      <c r="P331" s="24">
        <f t="shared" si="97"/>
        <v>114000</v>
      </c>
      <c r="Q331" s="7">
        <f t="shared" si="93"/>
        <v>2.6335875438596488</v>
      </c>
      <c r="R331" s="7">
        <f t="shared" si="94"/>
        <v>1.2145784210526318</v>
      </c>
      <c r="S331" s="5">
        <f t="shared" si="95"/>
        <v>4.8946097165454956E-2</v>
      </c>
      <c r="T331" s="5">
        <f t="shared" si="96"/>
        <v>2.9884585268166338E-2</v>
      </c>
      <c r="U331" s="5">
        <f t="shared" si="89"/>
        <v>1.9061511897288618E-2</v>
      </c>
    </row>
    <row r="332" spans="1:21" x14ac:dyDescent="0.25">
      <c r="A332">
        <v>28</v>
      </c>
      <c r="B332">
        <v>325</v>
      </c>
      <c r="C332" s="10">
        <f t="shared" si="82"/>
        <v>414228.98</v>
      </c>
      <c r="D332" s="10">
        <f>'(Optional) Additional IN-OUT'!H339</f>
        <v>0</v>
      </c>
      <c r="E332" s="10">
        <f>ROUND(((C332+D332)*(1+Nocharge_monthly_return)),2)</f>
        <v>415929.11</v>
      </c>
      <c r="F332" s="10">
        <f t="shared" si="83"/>
        <v>252461.94</v>
      </c>
      <c r="G332" s="10">
        <f t="shared" si="92"/>
        <v>0</v>
      </c>
      <c r="H332" s="10">
        <f>ROUND(((F332+G332)*(1+Withcharge_monthly_return)),2)</f>
        <v>253498.12</v>
      </c>
      <c r="I332" s="10">
        <f t="shared" si="90"/>
        <v>389.47</v>
      </c>
      <c r="J332" t="b">
        <f t="shared" si="84"/>
        <v>1</v>
      </c>
      <c r="K332" s="10">
        <f t="shared" si="91"/>
        <v>0</v>
      </c>
      <c r="L332" s="24">
        <f t="shared" si="85"/>
        <v>389.47</v>
      </c>
      <c r="M332" s="24">
        <f t="shared" si="86"/>
        <v>253108.65</v>
      </c>
      <c r="N332" s="24">
        <f t="shared" si="87"/>
        <v>162820.46</v>
      </c>
      <c r="O332" s="24">
        <f t="shared" si="88"/>
        <v>85377.030000000057</v>
      </c>
      <c r="P332" s="24">
        <f t="shared" si="97"/>
        <v>114000</v>
      </c>
      <c r="Q332" s="7">
        <f t="shared" si="93"/>
        <v>2.6485009649122806</v>
      </c>
      <c r="R332" s="7">
        <f t="shared" si="94"/>
        <v>1.2202513157894734</v>
      </c>
      <c r="S332" s="5">
        <f t="shared" si="95"/>
        <v>4.8950503230332391E-2</v>
      </c>
      <c r="T332" s="5">
        <f t="shared" si="96"/>
        <v>2.9888556888479689E-2</v>
      </c>
      <c r="U332" s="5">
        <f t="shared" si="89"/>
        <v>1.9061946341852702E-2</v>
      </c>
    </row>
    <row r="333" spans="1:21" x14ac:dyDescent="0.25">
      <c r="A333">
        <v>28</v>
      </c>
      <c r="B333">
        <v>326</v>
      </c>
      <c r="C333" s="10">
        <f t="shared" si="82"/>
        <v>415929.11</v>
      </c>
      <c r="D333" s="10">
        <f>'(Optional) Additional IN-OUT'!H340</f>
        <v>0</v>
      </c>
      <c r="E333" s="10">
        <f>ROUND(((C333+D333)*(1+Nocharge_monthly_return)),2)</f>
        <v>417636.22</v>
      </c>
      <c r="F333" s="10">
        <f t="shared" si="83"/>
        <v>253108.65</v>
      </c>
      <c r="G333" s="10">
        <f t="shared" si="92"/>
        <v>0</v>
      </c>
      <c r="H333" s="10">
        <f>ROUND(((F333+G333)*(1+Withcharge_monthly_return)),2)</f>
        <v>254147.49</v>
      </c>
      <c r="I333" s="10">
        <f t="shared" si="90"/>
        <v>390.47</v>
      </c>
      <c r="J333" t="b">
        <f t="shared" si="84"/>
        <v>0</v>
      </c>
      <c r="K333" s="10">
        <f t="shared" si="91"/>
        <v>0</v>
      </c>
      <c r="L333" s="24">
        <f t="shared" si="85"/>
        <v>390.47</v>
      </c>
      <c r="M333" s="24">
        <f t="shared" si="86"/>
        <v>253757.02</v>
      </c>
      <c r="N333" s="24">
        <f t="shared" si="87"/>
        <v>163879.19999999998</v>
      </c>
      <c r="O333" s="24">
        <f t="shared" si="88"/>
        <v>85767.500000000058</v>
      </c>
      <c r="P333" s="24">
        <f t="shared" si="97"/>
        <v>114000</v>
      </c>
      <c r="Q333" s="7">
        <f t="shared" si="93"/>
        <v>2.6634756140350873</v>
      </c>
      <c r="R333" s="7">
        <f t="shared" si="94"/>
        <v>1.2259387719298243</v>
      </c>
      <c r="S333" s="5">
        <f t="shared" si="95"/>
        <v>4.895488247805109E-2</v>
      </c>
      <c r="T333" s="5">
        <f t="shared" si="96"/>
        <v>2.9892504662963944E-2</v>
      </c>
      <c r="U333" s="5">
        <f t="shared" si="89"/>
        <v>1.9062377815087145E-2</v>
      </c>
    </row>
    <row r="334" spans="1:21" x14ac:dyDescent="0.25">
      <c r="A334">
        <v>28</v>
      </c>
      <c r="B334">
        <v>327</v>
      </c>
      <c r="C334" s="10">
        <f t="shared" si="82"/>
        <v>417636.22</v>
      </c>
      <c r="D334" s="10">
        <f>'(Optional) Additional IN-OUT'!H341</f>
        <v>0</v>
      </c>
      <c r="E334" s="10">
        <f>ROUND(((C334+D334)*(1+Nocharge_monthly_return)),2)</f>
        <v>419350.33</v>
      </c>
      <c r="F334" s="10">
        <f t="shared" si="83"/>
        <v>253757.02</v>
      </c>
      <c r="G334" s="10">
        <f t="shared" si="92"/>
        <v>0</v>
      </c>
      <c r="H334" s="10">
        <f>ROUND(((F334+G334)*(1+Withcharge_monthly_return)),2)</f>
        <v>254798.52</v>
      </c>
      <c r="I334" s="10">
        <f t="shared" si="90"/>
        <v>391.47</v>
      </c>
      <c r="J334" t="b">
        <f t="shared" si="84"/>
        <v>0</v>
      </c>
      <c r="K334" s="10">
        <f t="shared" si="91"/>
        <v>0</v>
      </c>
      <c r="L334" s="24">
        <f t="shared" si="85"/>
        <v>391.47</v>
      </c>
      <c r="M334" s="24">
        <f t="shared" si="86"/>
        <v>254407.05</v>
      </c>
      <c r="N334" s="24">
        <f t="shared" si="87"/>
        <v>164943.28000000003</v>
      </c>
      <c r="O334" s="24">
        <f t="shared" si="88"/>
        <v>86158.970000000059</v>
      </c>
      <c r="P334" s="24">
        <f t="shared" si="97"/>
        <v>114000</v>
      </c>
      <c r="Q334" s="7">
        <f t="shared" si="93"/>
        <v>2.6785116666666666</v>
      </c>
      <c r="R334" s="7">
        <f t="shared" si="94"/>
        <v>1.2316407894736843</v>
      </c>
      <c r="S334" s="5">
        <f t="shared" si="95"/>
        <v>4.8959234359027833E-2</v>
      </c>
      <c r="T334" s="5">
        <f t="shared" si="96"/>
        <v>2.9896428175970893E-2</v>
      </c>
      <c r="U334" s="5">
        <f t="shared" si="89"/>
        <v>1.9062806183056939E-2</v>
      </c>
    </row>
    <row r="335" spans="1:21" x14ac:dyDescent="0.25">
      <c r="A335">
        <v>28</v>
      </c>
      <c r="B335">
        <v>328</v>
      </c>
      <c r="C335" s="10">
        <f t="shared" si="82"/>
        <v>419350.33</v>
      </c>
      <c r="D335" s="10">
        <f>'(Optional) Additional IN-OUT'!H342</f>
        <v>0</v>
      </c>
      <c r="E335" s="10">
        <f>ROUND(((C335+D335)*(1+Nocharge_monthly_return)),2)</f>
        <v>421071.48</v>
      </c>
      <c r="F335" s="10">
        <f t="shared" si="83"/>
        <v>254407.05</v>
      </c>
      <c r="G335" s="10">
        <f t="shared" si="92"/>
        <v>0</v>
      </c>
      <c r="H335" s="10">
        <f>ROUND(((F335+G335)*(1+Withcharge_monthly_return)),2)</f>
        <v>255451.22</v>
      </c>
      <c r="I335" s="10">
        <f t="shared" si="90"/>
        <v>392.47</v>
      </c>
      <c r="J335" t="b">
        <f t="shared" si="84"/>
        <v>0</v>
      </c>
      <c r="K335" s="10">
        <f t="shared" si="91"/>
        <v>0</v>
      </c>
      <c r="L335" s="24">
        <f t="shared" si="85"/>
        <v>392.47</v>
      </c>
      <c r="M335" s="24">
        <f t="shared" si="86"/>
        <v>255058.75</v>
      </c>
      <c r="N335" s="24">
        <f t="shared" si="87"/>
        <v>166012.72999999998</v>
      </c>
      <c r="O335" s="24">
        <f t="shared" si="88"/>
        <v>86551.440000000061</v>
      </c>
      <c r="P335" s="24">
        <f t="shared" si="97"/>
        <v>114000</v>
      </c>
      <c r="Q335" s="7">
        <f t="shared" si="93"/>
        <v>2.6936094736842104</v>
      </c>
      <c r="R335" s="7">
        <f t="shared" si="94"/>
        <v>1.2373574561403511</v>
      </c>
      <c r="S335" s="5">
        <f t="shared" si="95"/>
        <v>4.8963560155416898E-2</v>
      </c>
      <c r="T335" s="5">
        <f t="shared" si="96"/>
        <v>2.9900328499029072E-2</v>
      </c>
      <c r="U335" s="5">
        <f t="shared" si="89"/>
        <v>1.9063231656387826E-2</v>
      </c>
    </row>
    <row r="336" spans="1:21" x14ac:dyDescent="0.25">
      <c r="A336">
        <v>28</v>
      </c>
      <c r="B336">
        <v>329</v>
      </c>
      <c r="C336" s="10">
        <f t="shared" si="82"/>
        <v>421071.48</v>
      </c>
      <c r="D336" s="10">
        <f>'(Optional) Additional IN-OUT'!H343</f>
        <v>0</v>
      </c>
      <c r="E336" s="10">
        <f>ROUND(((C336+D336)*(1+Nocharge_monthly_return)),2)</f>
        <v>422799.69</v>
      </c>
      <c r="F336" s="10">
        <f t="shared" si="83"/>
        <v>255058.75</v>
      </c>
      <c r="G336" s="10">
        <f t="shared" si="92"/>
        <v>0</v>
      </c>
      <c r="H336" s="10">
        <f>ROUND(((F336+G336)*(1+Withcharge_monthly_return)),2)</f>
        <v>256105.59</v>
      </c>
      <c r="I336" s="10">
        <f t="shared" si="90"/>
        <v>393.47</v>
      </c>
      <c r="J336" t="b">
        <f t="shared" si="84"/>
        <v>0</v>
      </c>
      <c r="K336" s="10">
        <f t="shared" si="91"/>
        <v>0</v>
      </c>
      <c r="L336" s="24">
        <f t="shared" si="85"/>
        <v>393.47</v>
      </c>
      <c r="M336" s="24">
        <f t="shared" si="86"/>
        <v>255712.12</v>
      </c>
      <c r="N336" s="24">
        <f t="shared" si="87"/>
        <v>167087.57</v>
      </c>
      <c r="O336" s="24">
        <f t="shared" si="88"/>
        <v>86944.910000000062</v>
      </c>
      <c r="P336" s="24">
        <f t="shared" si="97"/>
        <v>114000</v>
      </c>
      <c r="Q336" s="7">
        <f t="shared" si="93"/>
        <v>2.7087692105263157</v>
      </c>
      <c r="R336" s="7">
        <f t="shared" si="94"/>
        <v>1.2430887719298247</v>
      </c>
      <c r="S336" s="5">
        <f t="shared" si="95"/>
        <v>4.8967859296507786E-2</v>
      </c>
      <c r="T336" s="5">
        <f t="shared" si="96"/>
        <v>2.9904205211368828E-2</v>
      </c>
      <c r="U336" s="5">
        <f t="shared" si="89"/>
        <v>1.9063654085138958E-2</v>
      </c>
    </row>
    <row r="337" spans="1:21" x14ac:dyDescent="0.25">
      <c r="A337">
        <v>28</v>
      </c>
      <c r="B337">
        <v>330</v>
      </c>
      <c r="C337" s="10">
        <f t="shared" si="82"/>
        <v>422799.69</v>
      </c>
      <c r="D337" s="10">
        <f>'(Optional) Additional IN-OUT'!H344</f>
        <v>0</v>
      </c>
      <c r="E337" s="10">
        <f>ROUND(((C337+D337)*(1+Nocharge_monthly_return)),2)</f>
        <v>424535</v>
      </c>
      <c r="F337" s="10">
        <f t="shared" si="83"/>
        <v>255712.12</v>
      </c>
      <c r="G337" s="10">
        <f t="shared" si="92"/>
        <v>0</v>
      </c>
      <c r="H337" s="10">
        <f>ROUND(((F337+G337)*(1+Withcharge_monthly_return)),2)</f>
        <v>256761.64</v>
      </c>
      <c r="I337" s="10">
        <f t="shared" si="90"/>
        <v>394.48</v>
      </c>
      <c r="J337" t="b">
        <f t="shared" si="84"/>
        <v>0</v>
      </c>
      <c r="K337" s="10">
        <f t="shared" si="91"/>
        <v>0</v>
      </c>
      <c r="L337" s="24">
        <f t="shared" si="85"/>
        <v>394.48</v>
      </c>
      <c r="M337" s="24">
        <f t="shared" si="86"/>
        <v>256367.16</v>
      </c>
      <c r="N337" s="24">
        <f t="shared" si="87"/>
        <v>168167.84</v>
      </c>
      <c r="O337" s="24">
        <f t="shared" si="88"/>
        <v>87339.390000000058</v>
      </c>
      <c r="P337" s="24">
        <f t="shared" si="97"/>
        <v>114000</v>
      </c>
      <c r="Q337" s="7">
        <f t="shared" si="93"/>
        <v>2.7239912280701755</v>
      </c>
      <c r="R337" s="7">
        <f t="shared" si="94"/>
        <v>1.2488347368421051</v>
      </c>
      <c r="S337" s="5">
        <f t="shared" si="95"/>
        <v>4.8972133017982165E-2</v>
      </c>
      <c r="T337" s="5">
        <f t="shared" si="96"/>
        <v>2.9908057902128655E-2</v>
      </c>
      <c r="U337" s="5">
        <f t="shared" si="89"/>
        <v>1.9064075115853511E-2</v>
      </c>
    </row>
    <row r="338" spans="1:21" x14ac:dyDescent="0.25">
      <c r="A338">
        <v>28</v>
      </c>
      <c r="B338">
        <v>331</v>
      </c>
      <c r="C338" s="10">
        <f t="shared" si="82"/>
        <v>424535</v>
      </c>
      <c r="D338" s="10">
        <f>'(Optional) Additional IN-OUT'!H345</f>
        <v>0</v>
      </c>
      <c r="E338" s="10">
        <f>ROUND(((C338+D338)*(1+Nocharge_monthly_return)),2)</f>
        <v>426277.43</v>
      </c>
      <c r="F338" s="10">
        <f t="shared" si="83"/>
        <v>256367.16</v>
      </c>
      <c r="G338" s="10">
        <f t="shared" si="92"/>
        <v>0</v>
      </c>
      <c r="H338" s="10">
        <f>ROUND(((F338+G338)*(1+Withcharge_monthly_return)),2)</f>
        <v>257419.37</v>
      </c>
      <c r="I338" s="10">
        <f t="shared" si="90"/>
        <v>395.49</v>
      </c>
      <c r="J338" t="b">
        <f t="shared" si="84"/>
        <v>0</v>
      </c>
      <c r="K338" s="10">
        <f t="shared" si="91"/>
        <v>0</v>
      </c>
      <c r="L338" s="24">
        <f t="shared" si="85"/>
        <v>395.49</v>
      </c>
      <c r="M338" s="24">
        <f t="shared" si="86"/>
        <v>257023.88</v>
      </c>
      <c r="N338" s="24">
        <f t="shared" si="87"/>
        <v>169253.55</v>
      </c>
      <c r="O338" s="24">
        <f t="shared" si="88"/>
        <v>87734.880000000063</v>
      </c>
      <c r="P338" s="24">
        <f t="shared" si="97"/>
        <v>114000</v>
      </c>
      <c r="Q338" s="7">
        <f t="shared" si="93"/>
        <v>2.7392757017543858</v>
      </c>
      <c r="R338" s="7">
        <f t="shared" si="94"/>
        <v>1.2545954385964913</v>
      </c>
      <c r="S338" s="5">
        <f t="shared" si="95"/>
        <v>4.8976380729578176E-2</v>
      </c>
      <c r="T338" s="5">
        <f t="shared" si="96"/>
        <v>2.9911887622895927E-2</v>
      </c>
      <c r="U338" s="5">
        <f t="shared" si="89"/>
        <v>1.9064493106682248E-2</v>
      </c>
    </row>
    <row r="339" spans="1:21" x14ac:dyDescent="0.25">
      <c r="A339">
        <v>28</v>
      </c>
      <c r="B339">
        <v>332</v>
      </c>
      <c r="C339" s="10">
        <f t="shared" si="82"/>
        <v>426277.43</v>
      </c>
      <c r="D339" s="10">
        <f>'(Optional) Additional IN-OUT'!H346</f>
        <v>0</v>
      </c>
      <c r="E339" s="10">
        <f>ROUND(((C339+D339)*(1+Nocharge_monthly_return)),2)</f>
        <v>428027.01</v>
      </c>
      <c r="F339" s="10">
        <f t="shared" si="83"/>
        <v>257023.88</v>
      </c>
      <c r="G339" s="10">
        <f t="shared" si="92"/>
        <v>0</v>
      </c>
      <c r="H339" s="10">
        <f>ROUND(((F339+G339)*(1+Withcharge_monthly_return)),2)</f>
        <v>258078.79</v>
      </c>
      <c r="I339" s="10">
        <f t="shared" si="90"/>
        <v>396.51</v>
      </c>
      <c r="J339" t="b">
        <f t="shared" si="84"/>
        <v>0</v>
      </c>
      <c r="K339" s="10">
        <f t="shared" si="91"/>
        <v>0</v>
      </c>
      <c r="L339" s="24">
        <f t="shared" si="85"/>
        <v>396.51</v>
      </c>
      <c r="M339" s="24">
        <f t="shared" si="86"/>
        <v>257682.28</v>
      </c>
      <c r="N339" s="24">
        <f t="shared" si="87"/>
        <v>170344.73</v>
      </c>
      <c r="O339" s="24">
        <f t="shared" si="88"/>
        <v>88131.390000000058</v>
      </c>
      <c r="P339" s="24">
        <f t="shared" si="97"/>
        <v>114000</v>
      </c>
      <c r="Q339" s="7">
        <f t="shared" si="93"/>
        <v>2.7546228947368423</v>
      </c>
      <c r="R339" s="7">
        <f t="shared" si="94"/>
        <v>1.2603708771929822</v>
      </c>
      <c r="S339" s="5">
        <f t="shared" si="95"/>
        <v>4.8980602736672083E-2</v>
      </c>
      <c r="T339" s="5">
        <f t="shared" si="96"/>
        <v>2.991569395789602E-2</v>
      </c>
      <c r="U339" s="5">
        <f t="shared" si="89"/>
        <v>1.9064908778776063E-2</v>
      </c>
    </row>
    <row r="340" spans="1:21" x14ac:dyDescent="0.25">
      <c r="A340">
        <v>28</v>
      </c>
      <c r="B340">
        <v>333</v>
      </c>
      <c r="C340" s="10">
        <f t="shared" si="82"/>
        <v>428027.01</v>
      </c>
      <c r="D340" s="10">
        <f>'(Optional) Additional IN-OUT'!H347</f>
        <v>0</v>
      </c>
      <c r="E340" s="10">
        <f>ROUND(((C340+D340)*(1+Nocharge_monthly_return)),2)</f>
        <v>429783.77</v>
      </c>
      <c r="F340" s="10">
        <f t="shared" si="83"/>
        <v>257682.28</v>
      </c>
      <c r="G340" s="10">
        <f t="shared" si="92"/>
        <v>0</v>
      </c>
      <c r="H340" s="10">
        <f>ROUND(((F340+G340)*(1+Withcharge_monthly_return)),2)</f>
        <v>258739.89</v>
      </c>
      <c r="I340" s="10">
        <f t="shared" si="90"/>
        <v>397.52</v>
      </c>
      <c r="J340" t="b">
        <f t="shared" si="84"/>
        <v>0</v>
      </c>
      <c r="K340" s="10">
        <f t="shared" si="91"/>
        <v>0</v>
      </c>
      <c r="L340" s="24">
        <f t="shared" si="85"/>
        <v>397.52</v>
      </c>
      <c r="M340" s="24">
        <f t="shared" si="86"/>
        <v>258342.37000000002</v>
      </c>
      <c r="N340" s="24">
        <f t="shared" si="87"/>
        <v>171441.4</v>
      </c>
      <c r="O340" s="24">
        <f t="shared" si="88"/>
        <v>88528.910000000062</v>
      </c>
      <c r="P340" s="24">
        <f t="shared" si="97"/>
        <v>114000</v>
      </c>
      <c r="Q340" s="7">
        <f t="shared" si="93"/>
        <v>2.7700330701754385</v>
      </c>
      <c r="R340" s="7">
        <f t="shared" si="94"/>
        <v>1.2661611403508775</v>
      </c>
      <c r="S340" s="5">
        <f t="shared" si="95"/>
        <v>4.8984799329292658E-2</v>
      </c>
      <c r="T340" s="5">
        <f t="shared" si="96"/>
        <v>2.9919477937726657E-2</v>
      </c>
      <c r="U340" s="5">
        <f t="shared" si="89"/>
        <v>1.9065321391566002E-2</v>
      </c>
    </row>
    <row r="341" spans="1:21" x14ac:dyDescent="0.25">
      <c r="A341">
        <v>28</v>
      </c>
      <c r="B341">
        <v>334</v>
      </c>
      <c r="C341" s="10">
        <f t="shared" si="82"/>
        <v>429783.77</v>
      </c>
      <c r="D341" s="10">
        <f>'(Optional) Additional IN-OUT'!H348</f>
        <v>0</v>
      </c>
      <c r="E341" s="10">
        <f>ROUND(((C341+D341)*(1+Nocharge_monthly_return)),2)</f>
        <v>431547.74</v>
      </c>
      <c r="F341" s="10">
        <f t="shared" si="83"/>
        <v>258342.37000000002</v>
      </c>
      <c r="G341" s="10">
        <f t="shared" si="92"/>
        <v>0</v>
      </c>
      <c r="H341" s="10">
        <f>ROUND(((F341+G341)*(1+Withcharge_monthly_return)),2)</f>
        <v>259402.69</v>
      </c>
      <c r="I341" s="10">
        <f t="shared" si="90"/>
        <v>398.54</v>
      </c>
      <c r="J341" t="b">
        <f t="shared" si="84"/>
        <v>0</v>
      </c>
      <c r="K341" s="10">
        <f t="shared" si="91"/>
        <v>0</v>
      </c>
      <c r="L341" s="24">
        <f t="shared" si="85"/>
        <v>398.54</v>
      </c>
      <c r="M341" s="24">
        <f t="shared" si="86"/>
        <v>259004.15</v>
      </c>
      <c r="N341" s="24">
        <f t="shared" si="87"/>
        <v>172543.59</v>
      </c>
      <c r="O341" s="24">
        <f t="shared" si="88"/>
        <v>88927.450000000055</v>
      </c>
      <c r="P341" s="24">
        <f t="shared" si="97"/>
        <v>114000</v>
      </c>
      <c r="Q341" s="7">
        <f t="shared" si="93"/>
        <v>2.78550649122807</v>
      </c>
      <c r="R341" s="7">
        <f t="shared" si="94"/>
        <v>1.2719662280701756</v>
      </c>
      <c r="S341" s="5">
        <f t="shared" si="95"/>
        <v>4.8988970782535127E-2</v>
      </c>
      <c r="T341" s="5">
        <f t="shared" si="96"/>
        <v>2.9923239142063306E-2</v>
      </c>
      <c r="U341" s="5">
        <f t="shared" si="89"/>
        <v>1.906573164047182E-2</v>
      </c>
    </row>
    <row r="342" spans="1:21" x14ac:dyDescent="0.25">
      <c r="A342">
        <v>28</v>
      </c>
      <c r="B342">
        <v>335</v>
      </c>
      <c r="C342" s="10">
        <f t="shared" si="82"/>
        <v>431547.74</v>
      </c>
      <c r="D342" s="10">
        <f>'(Optional) Additional IN-OUT'!H349</f>
        <v>0</v>
      </c>
      <c r="E342" s="10">
        <f>ROUND(((C342+D342)*(1+Nocharge_monthly_return)),2)</f>
        <v>433318.95</v>
      </c>
      <c r="F342" s="10">
        <f t="shared" si="83"/>
        <v>259004.15</v>
      </c>
      <c r="G342" s="10">
        <f t="shared" si="92"/>
        <v>0</v>
      </c>
      <c r="H342" s="10">
        <f>ROUND(((F342+G342)*(1+Withcharge_monthly_return)),2)</f>
        <v>260067.19</v>
      </c>
      <c r="I342" s="10">
        <f t="shared" si="90"/>
        <v>399.56</v>
      </c>
      <c r="J342" t="b">
        <f t="shared" si="84"/>
        <v>0</v>
      </c>
      <c r="K342" s="10">
        <f t="shared" si="91"/>
        <v>0</v>
      </c>
      <c r="L342" s="24">
        <f t="shared" si="85"/>
        <v>399.56</v>
      </c>
      <c r="M342" s="24">
        <f t="shared" si="86"/>
        <v>259667.63</v>
      </c>
      <c r="N342" s="24">
        <f t="shared" si="87"/>
        <v>173651.32</v>
      </c>
      <c r="O342" s="24">
        <f t="shared" si="88"/>
        <v>89327.010000000053</v>
      </c>
      <c r="P342" s="24">
        <f t="shared" si="97"/>
        <v>114000</v>
      </c>
      <c r="Q342" s="7">
        <f t="shared" si="93"/>
        <v>2.8010434210526318</v>
      </c>
      <c r="R342" s="7">
        <f t="shared" si="94"/>
        <v>1.2777862280701755</v>
      </c>
      <c r="S342" s="5">
        <f t="shared" si="95"/>
        <v>4.8993117356964468E-2</v>
      </c>
      <c r="T342" s="5">
        <f t="shared" si="96"/>
        <v>2.9926978581103068E-2</v>
      </c>
      <c r="U342" s="5">
        <f t="shared" si="89"/>
        <v>1.9066138775861399E-2</v>
      </c>
    </row>
    <row r="343" spans="1:21" x14ac:dyDescent="0.25">
      <c r="A343">
        <v>28</v>
      </c>
      <c r="B343">
        <v>336</v>
      </c>
      <c r="C343" s="10">
        <f t="shared" si="82"/>
        <v>433318.95</v>
      </c>
      <c r="D343" s="10">
        <f>'(Optional) Additional IN-OUT'!H350</f>
        <v>0</v>
      </c>
      <c r="E343" s="10">
        <f>ROUND(((C343+D343)*(1+Nocharge_monthly_return)),2)</f>
        <v>435097.43</v>
      </c>
      <c r="F343" s="10">
        <f t="shared" si="83"/>
        <v>259667.63</v>
      </c>
      <c r="G343" s="10">
        <f t="shared" si="92"/>
        <v>0</v>
      </c>
      <c r="H343" s="10">
        <f>ROUND(((F343+G343)*(1+Withcharge_monthly_return)),2)</f>
        <v>260733.39</v>
      </c>
      <c r="I343" s="10">
        <f t="shared" si="90"/>
        <v>400.58</v>
      </c>
      <c r="J343" t="b">
        <f t="shared" si="84"/>
        <v>0</v>
      </c>
      <c r="K343" s="10">
        <f t="shared" si="91"/>
        <v>0</v>
      </c>
      <c r="L343" s="24">
        <f t="shared" si="85"/>
        <v>400.58</v>
      </c>
      <c r="M343" s="24">
        <f t="shared" si="86"/>
        <v>260332.81000000003</v>
      </c>
      <c r="N343" s="24">
        <f t="shared" si="87"/>
        <v>174764.61999999997</v>
      </c>
      <c r="O343" s="24">
        <f t="shared" si="88"/>
        <v>89727.590000000055</v>
      </c>
      <c r="P343" s="24">
        <f t="shared" si="97"/>
        <v>114000</v>
      </c>
      <c r="Q343" s="7">
        <f t="shared" si="93"/>
        <v>2.8166441228070176</v>
      </c>
      <c r="R343" s="7">
        <f t="shared" si="94"/>
        <v>1.2836211403508773</v>
      </c>
      <c r="S343" s="5">
        <f t="shared" si="95"/>
        <v>4.8997239299010162E-2</v>
      </c>
      <c r="T343" s="5">
        <f t="shared" si="96"/>
        <v>2.9930695830319362E-2</v>
      </c>
      <c r="U343" s="5">
        <f t="shared" si="89"/>
        <v>1.90665434686908E-2</v>
      </c>
    </row>
    <row r="344" spans="1:21" x14ac:dyDescent="0.25">
      <c r="A344">
        <v>29</v>
      </c>
      <c r="B344">
        <v>337</v>
      </c>
      <c r="C344" s="10">
        <f t="shared" si="82"/>
        <v>435097.43</v>
      </c>
      <c r="D344" s="10">
        <f>'(Optional) Additional IN-OUT'!H351</f>
        <v>0</v>
      </c>
      <c r="E344" s="10">
        <f>ROUND(((C344+D344)*(1+Nocharge_monthly_return)),2)</f>
        <v>436883.21</v>
      </c>
      <c r="F344" s="10">
        <f t="shared" si="83"/>
        <v>260332.81000000003</v>
      </c>
      <c r="G344" s="10">
        <f t="shared" si="92"/>
        <v>0</v>
      </c>
      <c r="H344" s="10">
        <f>ROUND(((F344+G344)*(1+Withcharge_monthly_return)),2)</f>
        <v>261401.3</v>
      </c>
      <c r="I344" s="10">
        <f t="shared" si="90"/>
        <v>401.61</v>
      </c>
      <c r="J344" t="b">
        <f t="shared" si="84"/>
        <v>1</v>
      </c>
      <c r="K344" s="10">
        <f t="shared" si="91"/>
        <v>0</v>
      </c>
      <c r="L344" s="24">
        <f t="shared" si="85"/>
        <v>401.61</v>
      </c>
      <c r="M344" s="24">
        <f t="shared" si="86"/>
        <v>260999.69</v>
      </c>
      <c r="N344" s="24">
        <f t="shared" si="87"/>
        <v>175883.52000000002</v>
      </c>
      <c r="O344" s="24">
        <f t="shared" si="88"/>
        <v>90129.200000000055</v>
      </c>
      <c r="P344" s="24">
        <f t="shared" si="97"/>
        <v>114000</v>
      </c>
      <c r="Q344" s="7">
        <f t="shared" si="93"/>
        <v>2.8323088596491228</v>
      </c>
      <c r="R344" s="7">
        <f t="shared" si="94"/>
        <v>1.2894709649122809</v>
      </c>
      <c r="S344" s="5">
        <f t="shared" si="95"/>
        <v>4.9001336841352085E-2</v>
      </c>
      <c r="T344" s="5">
        <f t="shared" si="96"/>
        <v>2.9934390474932234E-2</v>
      </c>
      <c r="U344" s="5">
        <f t="shared" si="89"/>
        <v>1.9066946366419851E-2</v>
      </c>
    </row>
    <row r="345" spans="1:21" x14ac:dyDescent="0.25">
      <c r="A345">
        <v>29</v>
      </c>
      <c r="B345">
        <v>338</v>
      </c>
      <c r="C345" s="10">
        <f t="shared" si="82"/>
        <v>436883.21</v>
      </c>
      <c r="D345" s="10">
        <f>'(Optional) Additional IN-OUT'!H352</f>
        <v>0</v>
      </c>
      <c r="E345" s="10">
        <f>ROUND(((C345+D345)*(1+Nocharge_monthly_return)),2)</f>
        <v>438676.32</v>
      </c>
      <c r="F345" s="10">
        <f t="shared" si="83"/>
        <v>260999.69</v>
      </c>
      <c r="G345" s="10">
        <f t="shared" si="92"/>
        <v>0</v>
      </c>
      <c r="H345" s="10">
        <f>ROUND(((F345+G345)*(1+Withcharge_monthly_return)),2)</f>
        <v>262070.92</v>
      </c>
      <c r="I345" s="10">
        <f t="shared" si="90"/>
        <v>402.64</v>
      </c>
      <c r="J345" t="b">
        <f t="shared" si="84"/>
        <v>0</v>
      </c>
      <c r="K345" s="10">
        <f t="shared" si="91"/>
        <v>0</v>
      </c>
      <c r="L345" s="24">
        <f t="shared" si="85"/>
        <v>402.64</v>
      </c>
      <c r="M345" s="24">
        <f t="shared" si="86"/>
        <v>261668.28</v>
      </c>
      <c r="N345" s="24">
        <f t="shared" si="87"/>
        <v>177008.04</v>
      </c>
      <c r="O345" s="24">
        <f t="shared" si="88"/>
        <v>90531.840000000055</v>
      </c>
      <c r="P345" s="24">
        <f t="shared" si="97"/>
        <v>114000</v>
      </c>
      <c r="Q345" s="7">
        <f t="shared" si="93"/>
        <v>2.8480378947368421</v>
      </c>
      <c r="R345" s="7">
        <f t="shared" si="94"/>
        <v>1.2953357894736843</v>
      </c>
      <c r="S345" s="5">
        <f t="shared" si="95"/>
        <v>4.9005410203297801E-2</v>
      </c>
      <c r="T345" s="5">
        <f t="shared" si="96"/>
        <v>2.9938063507153549E-2</v>
      </c>
      <c r="U345" s="5">
        <f t="shared" si="89"/>
        <v>1.9067346696144252E-2</v>
      </c>
    </row>
    <row r="346" spans="1:21" x14ac:dyDescent="0.25">
      <c r="A346">
        <v>29</v>
      </c>
      <c r="B346">
        <v>339</v>
      </c>
      <c r="C346" s="10">
        <f t="shared" si="82"/>
        <v>438676.32</v>
      </c>
      <c r="D346" s="10">
        <f>'(Optional) Additional IN-OUT'!H353</f>
        <v>0</v>
      </c>
      <c r="E346" s="10">
        <f>ROUND(((C346+D346)*(1+Nocharge_monthly_return)),2)</f>
        <v>440476.79</v>
      </c>
      <c r="F346" s="10">
        <f t="shared" si="83"/>
        <v>261668.28</v>
      </c>
      <c r="G346" s="10">
        <f t="shared" si="92"/>
        <v>0</v>
      </c>
      <c r="H346" s="10">
        <f>ROUND(((F346+G346)*(1+Withcharge_monthly_return)),2)</f>
        <v>262742.25</v>
      </c>
      <c r="I346" s="10">
        <f t="shared" si="90"/>
        <v>403.67</v>
      </c>
      <c r="J346" t="b">
        <f t="shared" si="84"/>
        <v>0</v>
      </c>
      <c r="K346" s="10">
        <f t="shared" si="91"/>
        <v>0</v>
      </c>
      <c r="L346" s="24">
        <f t="shared" si="85"/>
        <v>403.67</v>
      </c>
      <c r="M346" s="24">
        <f t="shared" si="86"/>
        <v>262338.58</v>
      </c>
      <c r="N346" s="24">
        <f t="shared" si="87"/>
        <v>178138.20999999996</v>
      </c>
      <c r="O346" s="24">
        <f t="shared" si="88"/>
        <v>90935.510000000053</v>
      </c>
      <c r="P346" s="24">
        <f t="shared" si="97"/>
        <v>114000</v>
      </c>
      <c r="Q346" s="7">
        <f t="shared" si="93"/>
        <v>2.86383149122807</v>
      </c>
      <c r="R346" s="7">
        <f t="shared" si="94"/>
        <v>1.3012156140350877</v>
      </c>
      <c r="S346" s="5">
        <f t="shared" si="95"/>
        <v>4.9009459591150786E-2</v>
      </c>
      <c r="T346" s="5">
        <f t="shared" si="96"/>
        <v>2.9941714508165018E-2</v>
      </c>
      <c r="U346" s="5">
        <f t="shared" si="89"/>
        <v>1.9067745082985768E-2</v>
      </c>
    </row>
    <row r="347" spans="1:21" x14ac:dyDescent="0.25">
      <c r="A347">
        <v>29</v>
      </c>
      <c r="B347">
        <v>340</v>
      </c>
      <c r="C347" s="10">
        <f t="shared" si="82"/>
        <v>440476.79</v>
      </c>
      <c r="D347" s="10">
        <f>'(Optional) Additional IN-OUT'!H354</f>
        <v>0</v>
      </c>
      <c r="E347" s="10">
        <f>ROUND(((C347+D347)*(1+Nocharge_monthly_return)),2)</f>
        <v>442284.65</v>
      </c>
      <c r="F347" s="10">
        <f t="shared" si="83"/>
        <v>262338.58</v>
      </c>
      <c r="G347" s="10">
        <f t="shared" si="92"/>
        <v>0</v>
      </c>
      <c r="H347" s="10">
        <f>ROUND(((F347+G347)*(1+Withcharge_monthly_return)),2)</f>
        <v>263415.3</v>
      </c>
      <c r="I347" s="10">
        <f t="shared" si="90"/>
        <v>404.71</v>
      </c>
      <c r="J347" t="b">
        <f t="shared" si="84"/>
        <v>0</v>
      </c>
      <c r="K347" s="10">
        <f t="shared" si="91"/>
        <v>0</v>
      </c>
      <c r="L347" s="24">
        <f t="shared" si="85"/>
        <v>404.71</v>
      </c>
      <c r="M347" s="24">
        <f t="shared" si="86"/>
        <v>263010.58999999997</v>
      </c>
      <c r="N347" s="24">
        <f t="shared" si="87"/>
        <v>179274.06000000006</v>
      </c>
      <c r="O347" s="24">
        <f t="shared" si="88"/>
        <v>91340.220000000059</v>
      </c>
      <c r="P347" s="24">
        <f t="shared" si="97"/>
        <v>114000</v>
      </c>
      <c r="Q347" s="7">
        <f t="shared" si="93"/>
        <v>2.879689912280702</v>
      </c>
      <c r="R347" s="7">
        <f t="shared" si="94"/>
        <v>1.3071104385964909</v>
      </c>
      <c r="S347" s="5">
        <f t="shared" si="95"/>
        <v>4.9013485198572009E-2</v>
      </c>
      <c r="T347" s="5">
        <f t="shared" si="96"/>
        <v>2.9945343068725386E-2</v>
      </c>
      <c r="U347" s="5">
        <f t="shared" si="89"/>
        <v>1.9068142129846623E-2</v>
      </c>
    </row>
    <row r="348" spans="1:21" x14ac:dyDescent="0.25">
      <c r="A348">
        <v>29</v>
      </c>
      <c r="B348">
        <v>341</v>
      </c>
      <c r="C348" s="10">
        <f t="shared" si="82"/>
        <v>442284.65</v>
      </c>
      <c r="D348" s="10">
        <f>'(Optional) Additional IN-OUT'!H355</f>
        <v>0</v>
      </c>
      <c r="E348" s="10">
        <f>ROUND(((C348+D348)*(1+Nocharge_monthly_return)),2)</f>
        <v>444099.93</v>
      </c>
      <c r="F348" s="10">
        <f t="shared" si="83"/>
        <v>263010.58999999997</v>
      </c>
      <c r="G348" s="10">
        <f t="shared" si="92"/>
        <v>0</v>
      </c>
      <c r="H348" s="10">
        <f>ROUND(((F348+G348)*(1+Withcharge_monthly_return)),2)</f>
        <v>264090.07</v>
      </c>
      <c r="I348" s="10">
        <f t="shared" si="90"/>
        <v>405.74</v>
      </c>
      <c r="J348" t="b">
        <f t="shared" si="84"/>
        <v>0</v>
      </c>
      <c r="K348" s="10">
        <f t="shared" si="91"/>
        <v>0</v>
      </c>
      <c r="L348" s="24">
        <f t="shared" si="85"/>
        <v>405.74</v>
      </c>
      <c r="M348" s="24">
        <f t="shared" si="86"/>
        <v>263684.33</v>
      </c>
      <c r="N348" s="24">
        <f t="shared" si="87"/>
        <v>180415.59999999998</v>
      </c>
      <c r="O348" s="24">
        <f t="shared" si="88"/>
        <v>91745.960000000065</v>
      </c>
      <c r="P348" s="24">
        <f t="shared" si="97"/>
        <v>114000</v>
      </c>
      <c r="Q348" s="7">
        <f t="shared" si="93"/>
        <v>2.8956134210526314</v>
      </c>
      <c r="R348" s="7">
        <f t="shared" si="94"/>
        <v>1.3130204385964914</v>
      </c>
      <c r="S348" s="5">
        <f t="shared" si="95"/>
        <v>4.901748720693145E-2</v>
      </c>
      <c r="T348" s="5">
        <f t="shared" si="96"/>
        <v>2.9948951538092617E-2</v>
      </c>
      <c r="U348" s="5">
        <f t="shared" si="89"/>
        <v>1.9068535668838833E-2</v>
      </c>
    </row>
    <row r="349" spans="1:21" x14ac:dyDescent="0.25">
      <c r="A349">
        <v>29</v>
      </c>
      <c r="B349">
        <v>342</v>
      </c>
      <c r="C349" s="10">
        <f t="shared" si="82"/>
        <v>444099.93</v>
      </c>
      <c r="D349" s="10">
        <f>'(Optional) Additional IN-OUT'!H356</f>
        <v>0</v>
      </c>
      <c r="E349" s="10">
        <f>ROUND(((C349+D349)*(1+Nocharge_monthly_return)),2)</f>
        <v>445922.66</v>
      </c>
      <c r="F349" s="10">
        <f t="shared" si="83"/>
        <v>263684.33</v>
      </c>
      <c r="G349" s="10">
        <f t="shared" si="92"/>
        <v>0</v>
      </c>
      <c r="H349" s="10">
        <f>ROUND(((F349+G349)*(1+Withcharge_monthly_return)),2)</f>
        <v>264766.58</v>
      </c>
      <c r="I349" s="10">
        <f t="shared" si="90"/>
        <v>406.78</v>
      </c>
      <c r="J349" t="b">
        <f t="shared" si="84"/>
        <v>0</v>
      </c>
      <c r="K349" s="10">
        <f t="shared" si="91"/>
        <v>0</v>
      </c>
      <c r="L349" s="24">
        <f t="shared" si="85"/>
        <v>406.78</v>
      </c>
      <c r="M349" s="24">
        <f t="shared" si="86"/>
        <v>264359.8</v>
      </c>
      <c r="N349" s="24">
        <f t="shared" si="87"/>
        <v>181562.86</v>
      </c>
      <c r="O349" s="24">
        <f t="shared" si="88"/>
        <v>92152.740000000063</v>
      </c>
      <c r="P349" s="24">
        <f t="shared" si="97"/>
        <v>114000</v>
      </c>
      <c r="Q349" s="7">
        <f t="shared" si="93"/>
        <v>2.9116022807017541</v>
      </c>
      <c r="R349" s="7">
        <f t="shared" si="94"/>
        <v>1.3189456140350875</v>
      </c>
      <c r="S349" s="5">
        <f t="shared" si="95"/>
        <v>4.9021465785652987E-2</v>
      </c>
      <c r="T349" s="5">
        <f t="shared" si="96"/>
        <v>2.9952539480593818E-2</v>
      </c>
      <c r="U349" s="5">
        <f t="shared" si="89"/>
        <v>1.9068926305059169E-2</v>
      </c>
    </row>
    <row r="350" spans="1:21" x14ac:dyDescent="0.25">
      <c r="A350">
        <v>29</v>
      </c>
      <c r="B350">
        <v>343</v>
      </c>
      <c r="C350" s="10">
        <f t="shared" si="82"/>
        <v>445922.66</v>
      </c>
      <c r="D350" s="10">
        <f>'(Optional) Additional IN-OUT'!H357</f>
        <v>0</v>
      </c>
      <c r="E350" s="10">
        <f>ROUND(((C350+D350)*(1+Nocharge_monthly_return)),2)</f>
        <v>447752.87</v>
      </c>
      <c r="F350" s="10">
        <f t="shared" si="83"/>
        <v>264359.8</v>
      </c>
      <c r="G350" s="10">
        <f t="shared" si="92"/>
        <v>0</v>
      </c>
      <c r="H350" s="10">
        <f>ROUND(((F350+G350)*(1+Withcharge_monthly_return)),2)</f>
        <v>265444.82</v>
      </c>
      <c r="I350" s="10">
        <f t="shared" si="90"/>
        <v>407.82</v>
      </c>
      <c r="J350" t="b">
        <f t="shared" si="84"/>
        <v>0</v>
      </c>
      <c r="K350" s="10">
        <f t="shared" si="91"/>
        <v>0</v>
      </c>
      <c r="L350" s="24">
        <f t="shared" si="85"/>
        <v>407.82</v>
      </c>
      <c r="M350" s="24">
        <f t="shared" si="86"/>
        <v>265037</v>
      </c>
      <c r="N350" s="24">
        <f t="shared" si="87"/>
        <v>182715.87</v>
      </c>
      <c r="O350" s="24">
        <f t="shared" si="88"/>
        <v>92560.56000000007</v>
      </c>
      <c r="P350" s="24">
        <f t="shared" si="97"/>
        <v>114000</v>
      </c>
      <c r="Q350" s="7">
        <f t="shared" si="93"/>
        <v>2.9276567543859651</v>
      </c>
      <c r="R350" s="7">
        <f t="shared" si="94"/>
        <v>1.3248859649122808</v>
      </c>
      <c r="S350" s="5">
        <f t="shared" si="95"/>
        <v>4.9025421092551397E-2</v>
      </c>
      <c r="T350" s="5">
        <f t="shared" si="96"/>
        <v>2.9956106470283544E-2</v>
      </c>
      <c r="U350" s="5">
        <f t="shared" si="89"/>
        <v>1.9069314622267852E-2</v>
      </c>
    </row>
    <row r="351" spans="1:21" x14ac:dyDescent="0.25">
      <c r="A351">
        <v>29</v>
      </c>
      <c r="B351">
        <v>344</v>
      </c>
      <c r="C351" s="10">
        <f t="shared" si="82"/>
        <v>447752.87</v>
      </c>
      <c r="D351" s="10">
        <f>'(Optional) Additional IN-OUT'!H358</f>
        <v>0</v>
      </c>
      <c r="E351" s="10">
        <f>ROUND(((C351+D351)*(1+Nocharge_monthly_return)),2)</f>
        <v>449590.59</v>
      </c>
      <c r="F351" s="10">
        <f t="shared" si="83"/>
        <v>265037</v>
      </c>
      <c r="G351" s="10">
        <f t="shared" si="92"/>
        <v>0</v>
      </c>
      <c r="H351" s="10">
        <f>ROUND(((F351+G351)*(1+Withcharge_monthly_return)),2)</f>
        <v>266124.79999999999</v>
      </c>
      <c r="I351" s="10">
        <f t="shared" si="90"/>
        <v>408.87</v>
      </c>
      <c r="J351" t="b">
        <f t="shared" si="84"/>
        <v>0</v>
      </c>
      <c r="K351" s="10">
        <f t="shared" si="91"/>
        <v>0</v>
      </c>
      <c r="L351" s="24">
        <f t="shared" si="85"/>
        <v>408.87</v>
      </c>
      <c r="M351" s="24">
        <f t="shared" si="86"/>
        <v>265715.93</v>
      </c>
      <c r="N351" s="24">
        <f t="shared" si="87"/>
        <v>183874.66000000003</v>
      </c>
      <c r="O351" s="24">
        <f t="shared" si="88"/>
        <v>92969.430000000066</v>
      </c>
      <c r="P351" s="24">
        <f t="shared" si="97"/>
        <v>114000</v>
      </c>
      <c r="Q351" s="7">
        <f t="shared" si="93"/>
        <v>2.9437771052631581</v>
      </c>
      <c r="R351" s="7">
        <f t="shared" si="94"/>
        <v>1.3308414912280702</v>
      </c>
      <c r="S351" s="5">
        <f t="shared" si="95"/>
        <v>4.9029353274161851E-2</v>
      </c>
      <c r="T351" s="5">
        <f t="shared" si="96"/>
        <v>2.9959652090776986E-2</v>
      </c>
      <c r="U351" s="5">
        <f t="shared" si="89"/>
        <v>1.9069701183384864E-2</v>
      </c>
    </row>
    <row r="352" spans="1:21" x14ac:dyDescent="0.25">
      <c r="A352">
        <v>29</v>
      </c>
      <c r="B352">
        <v>345</v>
      </c>
      <c r="C352" s="10">
        <f t="shared" si="82"/>
        <v>449590.59</v>
      </c>
      <c r="D352" s="10">
        <f>'(Optional) Additional IN-OUT'!H359</f>
        <v>0</v>
      </c>
      <c r="E352" s="10">
        <f>ROUND(((C352+D352)*(1+Nocharge_monthly_return)),2)</f>
        <v>451435.85</v>
      </c>
      <c r="F352" s="10">
        <f t="shared" si="83"/>
        <v>265715.93</v>
      </c>
      <c r="G352" s="10">
        <f t="shared" si="92"/>
        <v>0</v>
      </c>
      <c r="H352" s="10">
        <f>ROUND(((F352+G352)*(1+Withcharge_monthly_return)),2)</f>
        <v>266806.51</v>
      </c>
      <c r="I352" s="10">
        <f t="shared" si="90"/>
        <v>409.92</v>
      </c>
      <c r="J352" t="b">
        <f t="shared" si="84"/>
        <v>0</v>
      </c>
      <c r="K352" s="10">
        <f t="shared" si="91"/>
        <v>0</v>
      </c>
      <c r="L352" s="24">
        <f t="shared" si="85"/>
        <v>409.92</v>
      </c>
      <c r="M352" s="24">
        <f t="shared" si="86"/>
        <v>266396.59000000003</v>
      </c>
      <c r="N352" s="24">
        <f t="shared" si="87"/>
        <v>185039.25999999995</v>
      </c>
      <c r="O352" s="24">
        <f t="shared" si="88"/>
        <v>93379.350000000064</v>
      </c>
      <c r="P352" s="24">
        <f t="shared" si="97"/>
        <v>114000</v>
      </c>
      <c r="Q352" s="7">
        <f t="shared" si="93"/>
        <v>2.9599635964912276</v>
      </c>
      <c r="R352" s="7">
        <f t="shared" si="94"/>
        <v>1.3368121929824563</v>
      </c>
      <c r="S352" s="5">
        <f t="shared" si="95"/>
        <v>4.9033262466061218E-2</v>
      </c>
      <c r="T352" s="5">
        <f t="shared" si="96"/>
        <v>2.9963175935090073E-2</v>
      </c>
      <c r="U352" s="5">
        <f t="shared" si="89"/>
        <v>1.9070086530971146E-2</v>
      </c>
    </row>
    <row r="353" spans="1:21" x14ac:dyDescent="0.25">
      <c r="A353">
        <v>29</v>
      </c>
      <c r="B353">
        <v>346</v>
      </c>
      <c r="C353" s="10">
        <f t="shared" si="82"/>
        <v>451435.85</v>
      </c>
      <c r="D353" s="10">
        <f>'(Optional) Additional IN-OUT'!H360</f>
        <v>0</v>
      </c>
      <c r="E353" s="10">
        <f>ROUND(((C353+D353)*(1+Nocharge_monthly_return)),2)</f>
        <v>453288.69</v>
      </c>
      <c r="F353" s="10">
        <f t="shared" si="83"/>
        <v>266396.59000000003</v>
      </c>
      <c r="G353" s="10">
        <f t="shared" si="92"/>
        <v>0</v>
      </c>
      <c r="H353" s="10">
        <f>ROUND(((F353+G353)*(1+Withcharge_monthly_return)),2)</f>
        <v>267489.96999999997</v>
      </c>
      <c r="I353" s="10">
        <f t="shared" si="90"/>
        <v>410.97</v>
      </c>
      <c r="J353" t="b">
        <f t="shared" si="84"/>
        <v>0</v>
      </c>
      <c r="K353" s="10">
        <f t="shared" si="91"/>
        <v>0</v>
      </c>
      <c r="L353" s="24">
        <f t="shared" si="85"/>
        <v>410.97</v>
      </c>
      <c r="M353" s="24">
        <f t="shared" si="86"/>
        <v>267079</v>
      </c>
      <c r="N353" s="24">
        <f t="shared" si="87"/>
        <v>186209.69</v>
      </c>
      <c r="O353" s="24">
        <f t="shared" si="88"/>
        <v>93790.320000000065</v>
      </c>
      <c r="P353" s="24">
        <f t="shared" si="97"/>
        <v>114000</v>
      </c>
      <c r="Q353" s="7">
        <f t="shared" si="93"/>
        <v>2.9762165789473682</v>
      </c>
      <c r="R353" s="7">
        <f t="shared" si="94"/>
        <v>1.342798245614035</v>
      </c>
      <c r="S353" s="5">
        <f t="shared" si="95"/>
        <v>4.9037149595824468E-2</v>
      </c>
      <c r="T353" s="5">
        <f t="shared" si="96"/>
        <v>2.9966680280446665E-2</v>
      </c>
      <c r="U353" s="5">
        <f t="shared" si="89"/>
        <v>1.9070469315377803E-2</v>
      </c>
    </row>
    <row r="354" spans="1:21" x14ac:dyDescent="0.25">
      <c r="A354">
        <v>29</v>
      </c>
      <c r="B354">
        <v>347</v>
      </c>
      <c r="C354" s="10">
        <f t="shared" si="82"/>
        <v>453288.69</v>
      </c>
      <c r="D354" s="10">
        <f>'(Optional) Additional IN-OUT'!H361</f>
        <v>0</v>
      </c>
      <c r="E354" s="10">
        <f>ROUND(((C354+D354)*(1+Nocharge_monthly_return)),2)</f>
        <v>455149.13</v>
      </c>
      <c r="F354" s="10">
        <f t="shared" si="83"/>
        <v>267079</v>
      </c>
      <c r="G354" s="10">
        <f t="shared" si="92"/>
        <v>0</v>
      </c>
      <c r="H354" s="10">
        <f>ROUND(((F354+G354)*(1+Withcharge_monthly_return)),2)</f>
        <v>268175.18</v>
      </c>
      <c r="I354" s="10">
        <f t="shared" si="90"/>
        <v>412.02</v>
      </c>
      <c r="J354" t="b">
        <f t="shared" si="84"/>
        <v>0</v>
      </c>
      <c r="K354" s="10">
        <f t="shared" si="91"/>
        <v>0</v>
      </c>
      <c r="L354" s="24">
        <f t="shared" si="85"/>
        <v>412.02</v>
      </c>
      <c r="M354" s="24">
        <f t="shared" si="86"/>
        <v>267763.15999999997</v>
      </c>
      <c r="N354" s="24">
        <f t="shared" si="87"/>
        <v>187385.97000000003</v>
      </c>
      <c r="O354" s="24">
        <f t="shared" si="88"/>
        <v>94202.340000000069</v>
      </c>
      <c r="P354" s="24">
        <f t="shared" si="97"/>
        <v>114000</v>
      </c>
      <c r="Q354" s="7">
        <f t="shared" si="93"/>
        <v>2.9925362280701755</v>
      </c>
      <c r="R354" s="7">
        <f t="shared" si="94"/>
        <v>1.3487996491228067</v>
      </c>
      <c r="S354" s="5">
        <f t="shared" si="95"/>
        <v>4.9041013964246059E-2</v>
      </c>
      <c r="T354" s="5">
        <f t="shared" si="96"/>
        <v>2.9970164694643246E-2</v>
      </c>
      <c r="U354" s="5">
        <f t="shared" si="89"/>
        <v>1.9070849269602813E-2</v>
      </c>
    </row>
    <row r="355" spans="1:21" x14ac:dyDescent="0.25">
      <c r="A355">
        <v>29</v>
      </c>
      <c r="B355">
        <v>348</v>
      </c>
      <c r="C355" s="10">
        <f t="shared" si="82"/>
        <v>455149.13</v>
      </c>
      <c r="D355" s="10">
        <f>'(Optional) Additional IN-OUT'!H362</f>
        <v>0</v>
      </c>
      <c r="E355" s="10">
        <f>ROUND(((C355+D355)*(1+Nocharge_monthly_return)),2)</f>
        <v>457017.21</v>
      </c>
      <c r="F355" s="10">
        <f t="shared" si="83"/>
        <v>267763.15999999997</v>
      </c>
      <c r="G355" s="10">
        <f t="shared" si="92"/>
        <v>0</v>
      </c>
      <c r="H355" s="10">
        <f>ROUND(((F355+G355)*(1+Withcharge_monthly_return)),2)</f>
        <v>268862.15000000002</v>
      </c>
      <c r="I355" s="10">
        <f t="shared" si="90"/>
        <v>413.07</v>
      </c>
      <c r="J355" t="b">
        <f t="shared" si="84"/>
        <v>0</v>
      </c>
      <c r="K355" s="10">
        <f t="shared" si="91"/>
        <v>0</v>
      </c>
      <c r="L355" s="24">
        <f t="shared" si="85"/>
        <v>413.07</v>
      </c>
      <c r="M355" s="24">
        <f t="shared" si="86"/>
        <v>268449.08</v>
      </c>
      <c r="N355" s="24">
        <f t="shared" si="87"/>
        <v>188568.13</v>
      </c>
      <c r="O355" s="24">
        <f t="shared" si="88"/>
        <v>94615.410000000076</v>
      </c>
      <c r="P355" s="24">
        <f t="shared" si="97"/>
        <v>114000</v>
      </c>
      <c r="Q355" s="7">
        <f t="shared" si="93"/>
        <v>3.008922894736842</v>
      </c>
      <c r="R355" s="7">
        <f t="shared" si="94"/>
        <v>1.3548164912280702</v>
      </c>
      <c r="S355" s="5">
        <f t="shared" si="95"/>
        <v>4.9044856467549656E-2</v>
      </c>
      <c r="T355" s="5">
        <f t="shared" si="96"/>
        <v>2.997363007803059E-2</v>
      </c>
      <c r="U355" s="5">
        <f t="shared" si="89"/>
        <v>1.9071226389519066E-2</v>
      </c>
    </row>
    <row r="356" spans="1:21" x14ac:dyDescent="0.25">
      <c r="A356">
        <v>30</v>
      </c>
      <c r="B356">
        <v>349</v>
      </c>
      <c r="C356" s="10">
        <f t="shared" si="82"/>
        <v>457017.21</v>
      </c>
      <c r="D356" s="10">
        <f>'(Optional) Additional IN-OUT'!H363</f>
        <v>0</v>
      </c>
      <c r="E356" s="10">
        <f>ROUND(((C356+D356)*(1+Nocharge_monthly_return)),2)</f>
        <v>458892.96</v>
      </c>
      <c r="F356" s="10">
        <f t="shared" si="83"/>
        <v>268449.08</v>
      </c>
      <c r="G356" s="10">
        <f t="shared" si="92"/>
        <v>0</v>
      </c>
      <c r="H356" s="10">
        <f>ROUND(((F356+G356)*(1+Withcharge_monthly_return)),2)</f>
        <v>269550.88</v>
      </c>
      <c r="I356" s="10">
        <f t="shared" si="90"/>
        <v>414.13</v>
      </c>
      <c r="J356" t="b">
        <f t="shared" si="84"/>
        <v>1</v>
      </c>
      <c r="K356" s="10">
        <f t="shared" si="91"/>
        <v>0</v>
      </c>
      <c r="L356" s="24">
        <f t="shared" si="85"/>
        <v>414.13</v>
      </c>
      <c r="M356" s="24">
        <f t="shared" si="86"/>
        <v>269136.75</v>
      </c>
      <c r="N356" s="24">
        <f t="shared" si="87"/>
        <v>189756.21000000002</v>
      </c>
      <c r="O356" s="24">
        <f t="shared" si="88"/>
        <v>95029.540000000081</v>
      </c>
      <c r="P356" s="24">
        <f t="shared" si="97"/>
        <v>114000</v>
      </c>
      <c r="Q356" s="7">
        <f t="shared" si="93"/>
        <v>3.0253768421052634</v>
      </c>
      <c r="R356" s="7">
        <f t="shared" si="94"/>
        <v>1.3608486842105263</v>
      </c>
      <c r="S356" s="5">
        <f t="shared" si="95"/>
        <v>4.9048677184219271E-2</v>
      </c>
      <c r="T356" s="5">
        <f t="shared" si="96"/>
        <v>2.9977074679982174E-2</v>
      </c>
      <c r="U356" s="5">
        <f t="shared" si="89"/>
        <v>1.9071602504237097E-2</v>
      </c>
    </row>
    <row r="357" spans="1:21" x14ac:dyDescent="0.25">
      <c r="A357">
        <v>30</v>
      </c>
      <c r="B357">
        <v>350</v>
      </c>
      <c r="C357" s="10">
        <f t="shared" si="82"/>
        <v>458892.96</v>
      </c>
      <c r="D357" s="10">
        <f>'(Optional) Additional IN-OUT'!H364</f>
        <v>0</v>
      </c>
      <c r="E357" s="10">
        <f>ROUND(((C357+D357)*(1+Nocharge_monthly_return)),2)</f>
        <v>460776.4</v>
      </c>
      <c r="F357" s="10">
        <f t="shared" si="83"/>
        <v>269136.75</v>
      </c>
      <c r="G357" s="10">
        <f t="shared" si="92"/>
        <v>0</v>
      </c>
      <c r="H357" s="10">
        <f>ROUND(((F357+G357)*(1+Withcharge_monthly_return)),2)</f>
        <v>270241.37</v>
      </c>
      <c r="I357" s="10">
        <f t="shared" si="90"/>
        <v>415.19</v>
      </c>
      <c r="J357" t="b">
        <f t="shared" si="84"/>
        <v>0</v>
      </c>
      <c r="K357" s="10">
        <f t="shared" si="91"/>
        <v>0</v>
      </c>
      <c r="L357" s="24">
        <f t="shared" si="85"/>
        <v>415.19</v>
      </c>
      <c r="M357" s="24">
        <f t="shared" si="86"/>
        <v>269826.18</v>
      </c>
      <c r="N357" s="24">
        <f t="shared" si="87"/>
        <v>190950.22000000003</v>
      </c>
      <c r="O357" s="24">
        <f t="shared" si="88"/>
        <v>95444.730000000083</v>
      </c>
      <c r="P357" s="24">
        <f t="shared" si="97"/>
        <v>114000</v>
      </c>
      <c r="Q357" s="7">
        <f t="shared" si="93"/>
        <v>3.0418982456140355</v>
      </c>
      <c r="R357" s="7">
        <f t="shared" si="94"/>
        <v>1.3668963157894738</v>
      </c>
      <c r="S357" s="5">
        <f t="shared" si="95"/>
        <v>4.9052475402966422E-2</v>
      </c>
      <c r="T357" s="5">
        <f t="shared" si="96"/>
        <v>2.9980499405326974E-2</v>
      </c>
      <c r="U357" s="5">
        <f t="shared" si="89"/>
        <v>1.9071975997639448E-2</v>
      </c>
    </row>
    <row r="358" spans="1:21" x14ac:dyDescent="0.25">
      <c r="A358">
        <v>30</v>
      </c>
      <c r="B358">
        <v>351</v>
      </c>
      <c r="C358" s="10">
        <f t="shared" si="82"/>
        <v>460776.4</v>
      </c>
      <c r="D358" s="10">
        <f>'(Optional) Additional IN-OUT'!H365</f>
        <v>0</v>
      </c>
      <c r="E358" s="10">
        <f>ROUND(((C358+D358)*(1+Nocharge_monthly_return)),2)</f>
        <v>462667.57</v>
      </c>
      <c r="F358" s="10">
        <f t="shared" si="83"/>
        <v>269826.18</v>
      </c>
      <c r="G358" s="10">
        <f t="shared" si="92"/>
        <v>0</v>
      </c>
      <c r="H358" s="10">
        <f>ROUND(((F358+G358)*(1+Withcharge_monthly_return)),2)</f>
        <v>270933.63</v>
      </c>
      <c r="I358" s="10">
        <f t="shared" si="90"/>
        <v>416.26</v>
      </c>
      <c r="J358" t="b">
        <f t="shared" si="84"/>
        <v>0</v>
      </c>
      <c r="K358" s="10">
        <f t="shared" si="91"/>
        <v>0</v>
      </c>
      <c r="L358" s="24">
        <f t="shared" si="85"/>
        <v>416.26</v>
      </c>
      <c r="M358" s="24">
        <f t="shared" si="86"/>
        <v>270517.37</v>
      </c>
      <c r="N358" s="24">
        <f t="shared" si="87"/>
        <v>192150.2</v>
      </c>
      <c r="O358" s="24">
        <f t="shared" si="88"/>
        <v>95860.990000000078</v>
      </c>
      <c r="P358" s="24">
        <f t="shared" si="97"/>
        <v>114000</v>
      </c>
      <c r="Q358" s="7">
        <f t="shared" si="93"/>
        <v>3.0584874561403508</v>
      </c>
      <c r="R358" s="7">
        <f t="shared" si="94"/>
        <v>1.3729593859649123</v>
      </c>
      <c r="S358" s="5">
        <f t="shared" si="95"/>
        <v>4.9056251975566463E-2</v>
      </c>
      <c r="T358" s="5">
        <f t="shared" si="96"/>
        <v>2.9983903838025981E-2</v>
      </c>
      <c r="U358" s="5">
        <f t="shared" si="89"/>
        <v>1.9072348137540482E-2</v>
      </c>
    </row>
    <row r="359" spans="1:21" x14ac:dyDescent="0.25">
      <c r="A359">
        <v>30</v>
      </c>
      <c r="B359">
        <v>352</v>
      </c>
      <c r="C359" s="10">
        <f t="shared" si="82"/>
        <v>462667.57</v>
      </c>
      <c r="D359" s="10">
        <f>'(Optional) Additional IN-OUT'!H366</f>
        <v>0</v>
      </c>
      <c r="E359" s="10">
        <f>ROUND(((C359+D359)*(1+Nocharge_monthly_return)),2)</f>
        <v>464566.51</v>
      </c>
      <c r="F359" s="10">
        <f t="shared" si="83"/>
        <v>270517.37</v>
      </c>
      <c r="G359" s="10">
        <f t="shared" si="92"/>
        <v>0</v>
      </c>
      <c r="H359" s="10">
        <f>ROUND(((F359+G359)*(1+Withcharge_monthly_return)),2)</f>
        <v>271627.65999999997</v>
      </c>
      <c r="I359" s="10">
        <f t="shared" si="90"/>
        <v>417.32</v>
      </c>
      <c r="J359" t="b">
        <f t="shared" si="84"/>
        <v>0</v>
      </c>
      <c r="K359" s="10">
        <f t="shared" si="91"/>
        <v>0</v>
      </c>
      <c r="L359" s="24">
        <f t="shared" si="85"/>
        <v>417.32</v>
      </c>
      <c r="M359" s="24">
        <f t="shared" si="86"/>
        <v>271210.33999999997</v>
      </c>
      <c r="N359" s="24">
        <f t="shared" si="87"/>
        <v>193356.17000000004</v>
      </c>
      <c r="O359" s="24">
        <f t="shared" si="88"/>
        <v>96278.310000000085</v>
      </c>
      <c r="P359" s="24">
        <f t="shared" si="97"/>
        <v>114000</v>
      </c>
      <c r="Q359" s="7">
        <f t="shared" si="93"/>
        <v>3.0751448245614039</v>
      </c>
      <c r="R359" s="7">
        <f t="shared" si="94"/>
        <v>1.3790380701754383</v>
      </c>
      <c r="S359" s="5">
        <f t="shared" si="95"/>
        <v>4.9060007723456679E-2</v>
      </c>
      <c r="T359" s="5">
        <f t="shared" si="96"/>
        <v>2.9987290160613227E-2</v>
      </c>
      <c r="U359" s="5">
        <f t="shared" si="89"/>
        <v>1.9072717562843452E-2</v>
      </c>
    </row>
    <row r="360" spans="1:21" x14ac:dyDescent="0.25">
      <c r="A360">
        <v>30</v>
      </c>
      <c r="B360">
        <v>353</v>
      </c>
      <c r="C360" s="10">
        <f t="shared" si="82"/>
        <v>464566.51</v>
      </c>
      <c r="D360" s="10">
        <f>'(Optional) Additional IN-OUT'!H367</f>
        <v>0</v>
      </c>
      <c r="E360" s="10">
        <f>ROUND(((C360+D360)*(1+Nocharge_monthly_return)),2)</f>
        <v>466473.24</v>
      </c>
      <c r="F360" s="10">
        <f t="shared" si="83"/>
        <v>271210.33999999997</v>
      </c>
      <c r="G360" s="10">
        <f t="shared" si="92"/>
        <v>0</v>
      </c>
      <c r="H360" s="10">
        <f>ROUND(((F360+G360)*(1+Withcharge_monthly_return)),2)</f>
        <v>272323.46999999997</v>
      </c>
      <c r="I360" s="10">
        <f t="shared" si="90"/>
        <v>418.39</v>
      </c>
      <c r="J360" t="b">
        <f t="shared" si="84"/>
        <v>0</v>
      </c>
      <c r="K360" s="10">
        <f t="shared" si="91"/>
        <v>0</v>
      </c>
      <c r="L360" s="24">
        <f t="shared" si="85"/>
        <v>418.39</v>
      </c>
      <c r="M360" s="24">
        <f t="shared" si="86"/>
        <v>271905.07999999996</v>
      </c>
      <c r="N360" s="24">
        <f t="shared" si="87"/>
        <v>194568.16000000003</v>
      </c>
      <c r="O360" s="24">
        <f t="shared" si="88"/>
        <v>96696.700000000084</v>
      </c>
      <c r="P360" s="24">
        <f t="shared" si="97"/>
        <v>114000</v>
      </c>
      <c r="Q360" s="7">
        <f t="shared" si="93"/>
        <v>3.0918705263157893</v>
      </c>
      <c r="R360" s="7">
        <f t="shared" si="94"/>
        <v>1.3851322807017539</v>
      </c>
      <c r="S360" s="5">
        <f t="shared" si="95"/>
        <v>4.9063741909421185E-2</v>
      </c>
      <c r="T360" s="5">
        <f t="shared" si="96"/>
        <v>2.999065664580686E-2</v>
      </c>
      <c r="U360" s="5">
        <f t="shared" si="89"/>
        <v>1.9073085263614325E-2</v>
      </c>
    </row>
    <row r="361" spans="1:21" x14ac:dyDescent="0.25">
      <c r="A361">
        <v>30</v>
      </c>
      <c r="B361">
        <v>354</v>
      </c>
      <c r="C361" s="10">
        <f t="shared" si="82"/>
        <v>466473.24</v>
      </c>
      <c r="D361" s="10">
        <f>'(Optional) Additional IN-OUT'!H368</f>
        <v>0</v>
      </c>
      <c r="E361" s="10">
        <f>ROUND(((C361+D361)*(1+Nocharge_monthly_return)),2)</f>
        <v>468387.8</v>
      </c>
      <c r="F361" s="10">
        <f t="shared" si="83"/>
        <v>271905.07999999996</v>
      </c>
      <c r="G361" s="10">
        <f t="shared" si="92"/>
        <v>0</v>
      </c>
      <c r="H361" s="10">
        <f>ROUND(((F361+G361)*(1+Withcharge_monthly_return)),2)</f>
        <v>273021.07</v>
      </c>
      <c r="I361" s="10">
        <f t="shared" si="90"/>
        <v>419.46</v>
      </c>
      <c r="J361" t="b">
        <f t="shared" si="84"/>
        <v>0</v>
      </c>
      <c r="K361" s="10">
        <f t="shared" si="91"/>
        <v>0</v>
      </c>
      <c r="L361" s="24">
        <f t="shared" si="85"/>
        <v>419.46</v>
      </c>
      <c r="M361" s="24">
        <f t="shared" si="86"/>
        <v>272601.61</v>
      </c>
      <c r="N361" s="24">
        <f t="shared" si="87"/>
        <v>195786.19</v>
      </c>
      <c r="O361" s="24">
        <f t="shared" si="88"/>
        <v>97116.160000000091</v>
      </c>
      <c r="P361" s="24">
        <f t="shared" si="97"/>
        <v>114000</v>
      </c>
      <c r="Q361" s="7">
        <f t="shared" si="93"/>
        <v>3.1086649122807017</v>
      </c>
      <c r="R361" s="7">
        <f t="shared" si="94"/>
        <v>1.3912421929824559</v>
      </c>
      <c r="S361" s="5">
        <f t="shared" si="95"/>
        <v>4.9067455327945687E-2</v>
      </c>
      <c r="T361" s="5">
        <f t="shared" si="96"/>
        <v>2.9994005445880524E-2</v>
      </c>
      <c r="U361" s="5">
        <f t="shared" si="89"/>
        <v>1.9073449882065163E-2</v>
      </c>
    </row>
    <row r="362" spans="1:21" x14ac:dyDescent="0.25">
      <c r="A362">
        <v>30</v>
      </c>
      <c r="B362">
        <v>355</v>
      </c>
      <c r="C362" s="10">
        <f t="shared" si="82"/>
        <v>468387.8</v>
      </c>
      <c r="D362" s="10">
        <f>'(Optional) Additional IN-OUT'!H369</f>
        <v>0</v>
      </c>
      <c r="E362" s="10">
        <f>ROUND(((C362+D362)*(1+Nocharge_monthly_return)),2)</f>
        <v>470310.21</v>
      </c>
      <c r="F362" s="10">
        <f t="shared" si="83"/>
        <v>272601.61</v>
      </c>
      <c r="G362" s="10">
        <f t="shared" si="92"/>
        <v>0</v>
      </c>
      <c r="H362" s="10">
        <f>ROUND(((F362+G362)*(1+Withcharge_monthly_return)),2)</f>
        <v>273720.45</v>
      </c>
      <c r="I362" s="10">
        <f t="shared" si="90"/>
        <v>420.54</v>
      </c>
      <c r="J362" t="b">
        <f t="shared" si="84"/>
        <v>0</v>
      </c>
      <c r="K362" s="10">
        <f t="shared" si="91"/>
        <v>0</v>
      </c>
      <c r="L362" s="24">
        <f t="shared" si="85"/>
        <v>420.54</v>
      </c>
      <c r="M362" s="24">
        <f t="shared" si="86"/>
        <v>273299.91000000003</v>
      </c>
      <c r="N362" s="24">
        <f t="shared" si="87"/>
        <v>197010.3</v>
      </c>
      <c r="O362" s="24">
        <f t="shared" si="88"/>
        <v>97536.700000000084</v>
      </c>
      <c r="P362" s="24">
        <f t="shared" si="97"/>
        <v>114000</v>
      </c>
      <c r="Q362" s="7">
        <f t="shared" si="93"/>
        <v>3.1255281578947374</v>
      </c>
      <c r="R362" s="7">
        <f t="shared" si="94"/>
        <v>1.3973676315789478</v>
      </c>
      <c r="S362" s="5">
        <f t="shared" si="95"/>
        <v>4.9071147236720417E-2</v>
      </c>
      <c r="T362" s="5">
        <f t="shared" si="96"/>
        <v>2.9997333571436417E-2</v>
      </c>
      <c r="U362" s="5">
        <f t="shared" si="89"/>
        <v>1.9073813665284E-2</v>
      </c>
    </row>
    <row r="363" spans="1:21" x14ac:dyDescent="0.25">
      <c r="A363">
        <v>30</v>
      </c>
      <c r="B363">
        <v>356</v>
      </c>
      <c r="C363" s="10">
        <f t="shared" si="82"/>
        <v>470310.21</v>
      </c>
      <c r="D363" s="10">
        <f>'(Optional) Additional IN-OUT'!H370</f>
        <v>0</v>
      </c>
      <c r="E363" s="10">
        <f>ROUND(((C363+D363)*(1+Nocharge_monthly_return)),2)</f>
        <v>472240.51</v>
      </c>
      <c r="F363" s="10">
        <f t="shared" si="83"/>
        <v>273299.91000000003</v>
      </c>
      <c r="G363" s="10">
        <f t="shared" si="92"/>
        <v>0</v>
      </c>
      <c r="H363" s="10">
        <f>ROUND(((F363+G363)*(1+Withcharge_monthly_return)),2)</f>
        <v>274421.62</v>
      </c>
      <c r="I363" s="10">
        <f t="shared" si="90"/>
        <v>421.62</v>
      </c>
      <c r="J363" t="b">
        <f t="shared" si="84"/>
        <v>0</v>
      </c>
      <c r="K363" s="10">
        <f t="shared" si="91"/>
        <v>0</v>
      </c>
      <c r="L363" s="24">
        <f t="shared" si="85"/>
        <v>421.62</v>
      </c>
      <c r="M363" s="24">
        <f t="shared" si="86"/>
        <v>274000</v>
      </c>
      <c r="N363" s="24">
        <f t="shared" si="87"/>
        <v>198240.51</v>
      </c>
      <c r="O363" s="24">
        <f t="shared" si="88"/>
        <v>97958.32000000008</v>
      </c>
      <c r="P363" s="24">
        <f t="shared" si="97"/>
        <v>114000</v>
      </c>
      <c r="Q363" s="7">
        <f t="shared" si="93"/>
        <v>3.1424606140350875</v>
      </c>
      <c r="R363" s="7">
        <f t="shared" si="94"/>
        <v>1.4035087719298245</v>
      </c>
      <c r="S363" s="5">
        <f t="shared" si="95"/>
        <v>4.9074818404453914E-2</v>
      </c>
      <c r="T363" s="5">
        <f t="shared" si="96"/>
        <v>3.0000643165569118E-2</v>
      </c>
      <c r="U363" s="5">
        <f t="shared" si="89"/>
        <v>1.9074175238884796E-2</v>
      </c>
    </row>
    <row r="364" spans="1:21" x14ac:dyDescent="0.25">
      <c r="A364">
        <v>30</v>
      </c>
      <c r="B364">
        <v>357</v>
      </c>
      <c r="C364" s="10">
        <f t="shared" si="82"/>
        <v>472240.51</v>
      </c>
      <c r="D364" s="10">
        <f>'(Optional) Additional IN-OUT'!H371</f>
        <v>0</v>
      </c>
      <c r="E364" s="10">
        <f>ROUND(((C364+D364)*(1+Nocharge_monthly_return)),2)</f>
        <v>474178.74</v>
      </c>
      <c r="F364" s="10">
        <f t="shared" si="83"/>
        <v>274000</v>
      </c>
      <c r="G364" s="10">
        <f t="shared" si="92"/>
        <v>0</v>
      </c>
      <c r="H364" s="10">
        <f>ROUND(((F364+G364)*(1+Withcharge_monthly_return)),2)</f>
        <v>275124.58</v>
      </c>
      <c r="I364" s="10">
        <f t="shared" si="90"/>
        <v>422.7</v>
      </c>
      <c r="J364" t="b">
        <f t="shared" si="84"/>
        <v>0</v>
      </c>
      <c r="K364" s="10">
        <f t="shared" si="91"/>
        <v>0</v>
      </c>
      <c r="L364" s="24">
        <f t="shared" si="85"/>
        <v>422.7</v>
      </c>
      <c r="M364" s="24">
        <f t="shared" si="86"/>
        <v>274701.88</v>
      </c>
      <c r="N364" s="24">
        <f t="shared" si="87"/>
        <v>199476.86</v>
      </c>
      <c r="O364" s="24">
        <f t="shared" si="88"/>
        <v>98381.020000000077</v>
      </c>
      <c r="P364" s="24">
        <f t="shared" si="97"/>
        <v>114000</v>
      </c>
      <c r="Q364" s="7">
        <f t="shared" si="93"/>
        <v>3.1594626315789469</v>
      </c>
      <c r="R364" s="7">
        <f t="shared" si="94"/>
        <v>1.4096656140350876</v>
      </c>
      <c r="S364" s="5">
        <f t="shared" si="95"/>
        <v>4.9078469571886968E-2</v>
      </c>
      <c r="T364" s="5">
        <f t="shared" si="96"/>
        <v>3.0003933805219988E-2</v>
      </c>
      <c r="U364" s="5">
        <f t="shared" si="89"/>
        <v>1.907453576666698E-2</v>
      </c>
    </row>
    <row r="365" spans="1:21" x14ac:dyDescent="0.25">
      <c r="A365">
        <v>30</v>
      </c>
      <c r="B365">
        <v>358</v>
      </c>
      <c r="C365" s="10">
        <f t="shared" si="82"/>
        <v>474178.74</v>
      </c>
      <c r="D365" s="10">
        <f>'(Optional) Additional IN-OUT'!H372</f>
        <v>0</v>
      </c>
      <c r="E365" s="10">
        <f>ROUND(((C365+D365)*(1+Nocharge_monthly_return)),2)</f>
        <v>476124.92</v>
      </c>
      <c r="F365" s="10">
        <f t="shared" si="83"/>
        <v>274701.88</v>
      </c>
      <c r="G365" s="10">
        <f t="shared" si="92"/>
        <v>0</v>
      </c>
      <c r="H365" s="10">
        <f>ROUND(((F365+G365)*(1+Withcharge_monthly_return)),2)</f>
        <v>275829.34000000003</v>
      </c>
      <c r="I365" s="10">
        <f t="shared" si="90"/>
        <v>423.78</v>
      </c>
      <c r="J365" t="b">
        <f t="shared" si="84"/>
        <v>0</v>
      </c>
      <c r="K365" s="10">
        <f t="shared" si="91"/>
        <v>0</v>
      </c>
      <c r="L365" s="24">
        <f t="shared" si="85"/>
        <v>423.78</v>
      </c>
      <c r="M365" s="24">
        <f t="shared" si="86"/>
        <v>275405.56</v>
      </c>
      <c r="N365" s="24">
        <f t="shared" si="87"/>
        <v>200719.35999999999</v>
      </c>
      <c r="O365" s="24">
        <f t="shared" si="88"/>
        <v>98804.800000000076</v>
      </c>
      <c r="P365" s="24">
        <f t="shared" si="97"/>
        <v>114000</v>
      </c>
      <c r="Q365" s="7">
        <f t="shared" si="93"/>
        <v>3.1765343859649118</v>
      </c>
      <c r="R365" s="7">
        <f t="shared" si="94"/>
        <v>1.4158382456140353</v>
      </c>
      <c r="S365" s="5">
        <f t="shared" si="95"/>
        <v>4.9082099975317386E-2</v>
      </c>
      <c r="T365" s="5">
        <f t="shared" si="96"/>
        <v>3.0007206330091536E-2</v>
      </c>
      <c r="U365" s="5">
        <f t="shared" si="89"/>
        <v>1.9074893645225851E-2</v>
      </c>
    </row>
    <row r="366" spans="1:21" x14ac:dyDescent="0.25">
      <c r="A366">
        <v>30</v>
      </c>
      <c r="B366">
        <v>359</v>
      </c>
      <c r="C366" s="10">
        <f t="shared" si="82"/>
        <v>476124.92</v>
      </c>
      <c r="D366" s="10">
        <f>'(Optional) Additional IN-OUT'!H373</f>
        <v>0</v>
      </c>
      <c r="E366" s="10">
        <f>ROUND(((C366+D366)*(1+Nocharge_monthly_return)),2)</f>
        <v>478079.09</v>
      </c>
      <c r="F366" s="10">
        <f t="shared" si="83"/>
        <v>275405.56</v>
      </c>
      <c r="G366" s="10">
        <f t="shared" si="92"/>
        <v>0</v>
      </c>
      <c r="H366" s="10">
        <f>ROUND(((F366+G366)*(1+Withcharge_monthly_return)),2)</f>
        <v>276535.90999999997</v>
      </c>
      <c r="I366" s="10">
        <f t="shared" si="90"/>
        <v>424.86</v>
      </c>
      <c r="J366" t="b">
        <f t="shared" si="84"/>
        <v>0</v>
      </c>
      <c r="K366" s="10">
        <f t="shared" si="91"/>
        <v>0</v>
      </c>
      <c r="L366" s="24">
        <f t="shared" si="85"/>
        <v>424.86</v>
      </c>
      <c r="M366" s="24">
        <f t="shared" si="86"/>
        <v>276111.05</v>
      </c>
      <c r="N366" s="24">
        <f t="shared" si="87"/>
        <v>201968.04000000004</v>
      </c>
      <c r="O366" s="24">
        <f t="shared" si="88"/>
        <v>99229.660000000076</v>
      </c>
      <c r="P366" s="24">
        <f t="shared" si="97"/>
        <v>114000</v>
      </c>
      <c r="Q366" s="7">
        <f t="shared" si="93"/>
        <v>3.193676228070176</v>
      </c>
      <c r="R366" s="7">
        <f t="shared" si="94"/>
        <v>1.4220267543859646</v>
      </c>
      <c r="S366" s="5">
        <f t="shared" si="95"/>
        <v>4.9085710331871438E-2</v>
      </c>
      <c r="T366" s="5">
        <f t="shared" si="96"/>
        <v>3.0010461562148205E-2</v>
      </c>
      <c r="U366" s="5">
        <f t="shared" si="89"/>
        <v>1.9075248769723233E-2</v>
      </c>
    </row>
    <row r="367" spans="1:21" x14ac:dyDescent="0.25">
      <c r="A367">
        <v>30</v>
      </c>
      <c r="B367">
        <v>360</v>
      </c>
      <c r="C367" s="10">
        <f t="shared" si="82"/>
        <v>478079.09</v>
      </c>
      <c r="D367" s="10">
        <f>'(Optional) Additional IN-OUT'!H374</f>
        <v>0</v>
      </c>
      <c r="E367" s="10">
        <f>ROUND(((C367+D367)*(1+Nocharge_monthly_return)),2)</f>
        <v>480041.28</v>
      </c>
      <c r="F367" s="10">
        <f t="shared" si="83"/>
        <v>276111.05</v>
      </c>
      <c r="G367" s="10">
        <f t="shared" si="92"/>
        <v>0</v>
      </c>
      <c r="H367" s="10">
        <f>ROUND(((F367+G367)*(1+Withcharge_monthly_return)),2)</f>
        <v>277244.3</v>
      </c>
      <c r="I367" s="10">
        <f t="shared" si="90"/>
        <v>425.95</v>
      </c>
      <c r="J367" t="b">
        <f t="shared" si="84"/>
        <v>0</v>
      </c>
      <c r="K367" s="10">
        <f t="shared" si="91"/>
        <v>0</v>
      </c>
      <c r="L367" s="24">
        <f t="shared" si="85"/>
        <v>425.95</v>
      </c>
      <c r="M367" s="24">
        <f t="shared" si="86"/>
        <v>276818.34999999998</v>
      </c>
      <c r="N367" s="24">
        <f t="shared" si="87"/>
        <v>203222.93000000005</v>
      </c>
      <c r="O367" s="24">
        <f t="shared" si="88"/>
        <v>99655.610000000073</v>
      </c>
      <c r="P367" s="24">
        <f t="shared" si="97"/>
        <v>114000</v>
      </c>
      <c r="Q367" s="7">
        <f t="shared" si="93"/>
        <v>3.2108884210526316</v>
      </c>
      <c r="R367" s="7">
        <f t="shared" si="94"/>
        <v>1.4282311403508769</v>
      </c>
      <c r="S367" s="5">
        <f t="shared" si="95"/>
        <v>4.9089300603655461E-2</v>
      </c>
      <c r="T367" s="5">
        <f t="shared" si="96"/>
        <v>3.0013699065622464E-2</v>
      </c>
      <c r="U367" s="5">
        <f t="shared" si="89"/>
        <v>1.9075601538032998E-2</v>
      </c>
    </row>
    <row r="368" spans="1:21" x14ac:dyDescent="0.25">
      <c r="A368">
        <v>31</v>
      </c>
      <c r="B368">
        <v>361</v>
      </c>
      <c r="C368" s="10">
        <f t="shared" si="82"/>
        <v>480041.28</v>
      </c>
      <c r="D368" s="10">
        <f>'(Optional) Additional IN-OUT'!H375</f>
        <v>0</v>
      </c>
      <c r="E368" s="10">
        <f>ROUND(((C368+D368)*(1+Nocharge_monthly_return)),2)</f>
        <v>482011.52</v>
      </c>
      <c r="F368" s="10">
        <f t="shared" si="83"/>
        <v>276818.34999999998</v>
      </c>
      <c r="G368" s="10">
        <f t="shared" si="92"/>
        <v>0</v>
      </c>
      <c r="H368" s="10">
        <f>ROUND(((F368+G368)*(1+Withcharge_monthly_return)),2)</f>
        <v>277954.5</v>
      </c>
      <c r="I368" s="10">
        <f t="shared" si="90"/>
        <v>427.04</v>
      </c>
      <c r="J368" t="b">
        <f t="shared" si="84"/>
        <v>1</v>
      </c>
      <c r="K368" s="10">
        <f t="shared" si="91"/>
        <v>0</v>
      </c>
      <c r="L368" s="24">
        <f t="shared" si="85"/>
        <v>427.04</v>
      </c>
      <c r="M368" s="24">
        <f t="shared" si="86"/>
        <v>277527.46000000002</v>
      </c>
      <c r="N368" s="24">
        <f t="shared" si="87"/>
        <v>204484.06</v>
      </c>
      <c r="O368" s="24">
        <f t="shared" si="88"/>
        <v>100082.65000000007</v>
      </c>
      <c r="P368" s="24">
        <f t="shared" si="97"/>
        <v>114000</v>
      </c>
      <c r="Q368" s="7">
        <f t="shared" si="93"/>
        <v>3.2281712280701758</v>
      </c>
      <c r="R368" s="7">
        <f t="shared" si="94"/>
        <v>1.4344514035087723</v>
      </c>
      <c r="S368" s="5">
        <f t="shared" si="95"/>
        <v>4.9092870746782181E-2</v>
      </c>
      <c r="T368" s="5">
        <f t="shared" si="96"/>
        <v>3.0016918413981724E-2</v>
      </c>
      <c r="U368" s="5">
        <f t="shared" si="89"/>
        <v>1.9075952332800458E-2</v>
      </c>
    </row>
    <row r="369" spans="1:21" x14ac:dyDescent="0.25">
      <c r="A369">
        <v>31</v>
      </c>
      <c r="B369">
        <v>362</v>
      </c>
      <c r="C369" s="10">
        <f t="shared" si="82"/>
        <v>482011.52</v>
      </c>
      <c r="D369" s="10">
        <f>'(Optional) Additional IN-OUT'!H376</f>
        <v>0</v>
      </c>
      <c r="E369" s="10">
        <f>ROUND(((C369+D369)*(1+Nocharge_monthly_return)),2)</f>
        <v>483989.85</v>
      </c>
      <c r="F369" s="10">
        <f t="shared" si="83"/>
        <v>277527.46000000002</v>
      </c>
      <c r="G369" s="10">
        <f t="shared" si="92"/>
        <v>0</v>
      </c>
      <c r="H369" s="10">
        <f>ROUND(((F369+G369)*(1+Withcharge_monthly_return)),2)</f>
        <v>278666.52</v>
      </c>
      <c r="I369" s="10">
        <f t="shared" si="90"/>
        <v>428.14</v>
      </c>
      <c r="J369" t="b">
        <f t="shared" si="84"/>
        <v>0</v>
      </c>
      <c r="K369" s="10">
        <f t="shared" si="91"/>
        <v>0</v>
      </c>
      <c r="L369" s="24">
        <f t="shared" si="85"/>
        <v>428.14</v>
      </c>
      <c r="M369" s="24">
        <f t="shared" si="86"/>
        <v>278238.38</v>
      </c>
      <c r="N369" s="24">
        <f t="shared" si="87"/>
        <v>205751.46999999997</v>
      </c>
      <c r="O369" s="24">
        <f t="shared" si="88"/>
        <v>100510.79000000007</v>
      </c>
      <c r="P369" s="24">
        <f t="shared" si="97"/>
        <v>114000</v>
      </c>
      <c r="Q369" s="7">
        <f t="shared" si="93"/>
        <v>3.2455249999999998</v>
      </c>
      <c r="R369" s="7">
        <f t="shared" si="94"/>
        <v>1.4406875438596494</v>
      </c>
      <c r="S369" s="5">
        <f t="shared" si="95"/>
        <v>4.9096421430120121E-2</v>
      </c>
      <c r="T369" s="5">
        <f t="shared" si="96"/>
        <v>3.0020119189780321E-2</v>
      </c>
      <c r="U369" s="5">
        <f t="shared" si="89"/>
        <v>1.90763022403398E-2</v>
      </c>
    </row>
    <row r="370" spans="1:21" x14ac:dyDescent="0.25">
      <c r="A370">
        <v>31</v>
      </c>
      <c r="B370">
        <v>363</v>
      </c>
      <c r="C370" s="10">
        <f t="shared" si="82"/>
        <v>483989.85</v>
      </c>
      <c r="D370" s="10">
        <f>'(Optional) Additional IN-OUT'!H377</f>
        <v>0</v>
      </c>
      <c r="E370" s="10">
        <f>ROUND(((C370+D370)*(1+Nocharge_monthly_return)),2)</f>
        <v>485976.3</v>
      </c>
      <c r="F370" s="10">
        <f t="shared" si="83"/>
        <v>278238.38</v>
      </c>
      <c r="G370" s="10">
        <f t="shared" si="92"/>
        <v>0</v>
      </c>
      <c r="H370" s="10">
        <f>ROUND(((F370+G370)*(1+Withcharge_monthly_return)),2)</f>
        <v>279380.36</v>
      </c>
      <c r="I370" s="10">
        <f t="shared" si="90"/>
        <v>429.23</v>
      </c>
      <c r="J370" t="b">
        <f t="shared" si="84"/>
        <v>0</v>
      </c>
      <c r="K370" s="10">
        <f t="shared" si="91"/>
        <v>0</v>
      </c>
      <c r="L370" s="24">
        <f t="shared" si="85"/>
        <v>429.23</v>
      </c>
      <c r="M370" s="24">
        <f t="shared" si="86"/>
        <v>278951.13</v>
      </c>
      <c r="N370" s="24">
        <f t="shared" si="87"/>
        <v>207025.16999999998</v>
      </c>
      <c r="O370" s="24">
        <f t="shared" si="88"/>
        <v>100940.02000000006</v>
      </c>
      <c r="P370" s="24">
        <f t="shared" si="97"/>
        <v>114000</v>
      </c>
      <c r="Q370" s="7">
        <f t="shared" si="93"/>
        <v>3.26295</v>
      </c>
      <c r="R370" s="7">
        <f t="shared" si="94"/>
        <v>1.4469397368421051</v>
      </c>
      <c r="S370" s="5">
        <f t="shared" si="95"/>
        <v>4.9099952583695497E-2</v>
      </c>
      <c r="T370" s="5">
        <f t="shared" si="96"/>
        <v>3.0023303425824488E-2</v>
      </c>
      <c r="U370" s="5">
        <f t="shared" si="89"/>
        <v>1.9076649157871009E-2</v>
      </c>
    </row>
    <row r="371" spans="1:21" x14ac:dyDescent="0.25">
      <c r="A371">
        <v>31</v>
      </c>
      <c r="B371">
        <v>364</v>
      </c>
      <c r="C371" s="10">
        <f t="shared" si="82"/>
        <v>485976.3</v>
      </c>
      <c r="D371" s="10">
        <f>'(Optional) Additional IN-OUT'!H378</f>
        <v>0</v>
      </c>
      <c r="E371" s="10">
        <f>ROUND(((C371+D371)*(1+Nocharge_monthly_return)),2)</f>
        <v>487970.9</v>
      </c>
      <c r="F371" s="10">
        <f t="shared" si="83"/>
        <v>278951.13</v>
      </c>
      <c r="G371" s="10">
        <f t="shared" si="92"/>
        <v>0</v>
      </c>
      <c r="H371" s="10">
        <f>ROUND(((F371+G371)*(1+Withcharge_monthly_return)),2)</f>
        <v>280096.03000000003</v>
      </c>
      <c r="I371" s="10">
        <f t="shared" si="90"/>
        <v>430.33</v>
      </c>
      <c r="J371" t="b">
        <f t="shared" si="84"/>
        <v>0</v>
      </c>
      <c r="K371" s="10">
        <f t="shared" si="91"/>
        <v>0</v>
      </c>
      <c r="L371" s="24">
        <f t="shared" si="85"/>
        <v>430.33</v>
      </c>
      <c r="M371" s="24">
        <f t="shared" si="86"/>
        <v>279665.7</v>
      </c>
      <c r="N371" s="24">
        <f t="shared" si="87"/>
        <v>208305.2</v>
      </c>
      <c r="O371" s="24">
        <f t="shared" si="88"/>
        <v>101370.35000000006</v>
      </c>
      <c r="P371" s="24">
        <f t="shared" si="97"/>
        <v>114000</v>
      </c>
      <c r="Q371" s="7">
        <f t="shared" si="93"/>
        <v>3.2804464912280702</v>
      </c>
      <c r="R371" s="7">
        <f t="shared" si="94"/>
        <v>1.4532078947368423</v>
      </c>
      <c r="S371" s="5">
        <f t="shared" si="95"/>
        <v>4.9103464132383312E-2</v>
      </c>
      <c r="T371" s="5">
        <f t="shared" si="96"/>
        <v>3.0026469469444518E-2</v>
      </c>
      <c r="U371" s="5">
        <f t="shared" si="89"/>
        <v>1.9076994662938794E-2</v>
      </c>
    </row>
    <row r="372" spans="1:21" x14ac:dyDescent="0.25">
      <c r="A372">
        <v>31</v>
      </c>
      <c r="B372">
        <v>365</v>
      </c>
      <c r="C372" s="10">
        <f t="shared" si="82"/>
        <v>487970.9</v>
      </c>
      <c r="D372" s="10">
        <f>'(Optional) Additional IN-OUT'!H379</f>
        <v>0</v>
      </c>
      <c r="E372" s="10">
        <f>ROUND(((C372+D372)*(1+Nocharge_monthly_return)),2)</f>
        <v>489973.69</v>
      </c>
      <c r="F372" s="10">
        <f t="shared" si="83"/>
        <v>279665.7</v>
      </c>
      <c r="G372" s="10">
        <f t="shared" si="92"/>
        <v>0</v>
      </c>
      <c r="H372" s="10">
        <f>ROUND(((F372+G372)*(1+Withcharge_monthly_return)),2)</f>
        <v>280813.53999999998</v>
      </c>
      <c r="I372" s="10">
        <f t="shared" si="90"/>
        <v>431.44</v>
      </c>
      <c r="J372" t="b">
        <f t="shared" si="84"/>
        <v>0</v>
      </c>
      <c r="K372" s="10">
        <f t="shared" si="91"/>
        <v>0</v>
      </c>
      <c r="L372" s="24">
        <f t="shared" si="85"/>
        <v>431.44</v>
      </c>
      <c r="M372" s="24">
        <f t="shared" si="86"/>
        <v>280382.09999999998</v>
      </c>
      <c r="N372" s="24">
        <f t="shared" si="87"/>
        <v>209591.59000000003</v>
      </c>
      <c r="O372" s="24">
        <f t="shared" si="88"/>
        <v>101801.79000000007</v>
      </c>
      <c r="P372" s="24">
        <f t="shared" si="97"/>
        <v>114000</v>
      </c>
      <c r="Q372" s="7">
        <f t="shared" si="93"/>
        <v>3.2980148245614034</v>
      </c>
      <c r="R372" s="7">
        <f t="shared" si="94"/>
        <v>1.4594921052631578</v>
      </c>
      <c r="S372" s="5">
        <f t="shared" si="95"/>
        <v>4.9106956700036092E-2</v>
      </c>
      <c r="T372" s="5">
        <f t="shared" si="96"/>
        <v>3.0029618118368118E-2</v>
      </c>
      <c r="U372" s="5">
        <f t="shared" si="89"/>
        <v>1.9077338581667973E-2</v>
      </c>
    </row>
    <row r="373" spans="1:21" x14ac:dyDescent="0.25">
      <c r="A373">
        <v>31</v>
      </c>
      <c r="B373">
        <v>366</v>
      </c>
      <c r="C373" s="10">
        <f t="shared" si="82"/>
        <v>489973.69</v>
      </c>
      <c r="D373" s="10">
        <f>'(Optional) Additional IN-OUT'!H380</f>
        <v>0</v>
      </c>
      <c r="E373" s="10">
        <f>ROUND(((C373+D373)*(1+Nocharge_monthly_return)),2)</f>
        <v>491984.7</v>
      </c>
      <c r="F373" s="10">
        <f t="shared" si="83"/>
        <v>280382.09999999998</v>
      </c>
      <c r="G373" s="10">
        <f t="shared" si="92"/>
        <v>0</v>
      </c>
      <c r="H373" s="10">
        <f>ROUND(((F373+G373)*(1+Withcharge_monthly_return)),2)</f>
        <v>281532.88</v>
      </c>
      <c r="I373" s="10">
        <f t="shared" si="90"/>
        <v>432.54</v>
      </c>
      <c r="J373" t="b">
        <f t="shared" si="84"/>
        <v>0</v>
      </c>
      <c r="K373" s="10">
        <f t="shared" si="91"/>
        <v>0</v>
      </c>
      <c r="L373" s="24">
        <f t="shared" si="85"/>
        <v>432.54</v>
      </c>
      <c r="M373" s="24">
        <f t="shared" si="86"/>
        <v>281100.34000000003</v>
      </c>
      <c r="N373" s="24">
        <f t="shared" si="87"/>
        <v>210884.36</v>
      </c>
      <c r="O373" s="24">
        <f t="shared" si="88"/>
        <v>102234.33000000006</v>
      </c>
      <c r="P373" s="24">
        <f t="shared" si="97"/>
        <v>114000</v>
      </c>
      <c r="Q373" s="7">
        <f t="shared" si="93"/>
        <v>3.315655263157895</v>
      </c>
      <c r="R373" s="7">
        <f t="shared" si="94"/>
        <v>1.4657924561403513</v>
      </c>
      <c r="S373" s="5">
        <f t="shared" si="95"/>
        <v>4.9110430187419674E-2</v>
      </c>
      <c r="T373" s="5">
        <f t="shared" si="96"/>
        <v>3.0032750153594724E-2</v>
      </c>
      <c r="U373" s="5">
        <f t="shared" si="89"/>
        <v>1.9077680033824949E-2</v>
      </c>
    </row>
    <row r="374" spans="1:21" x14ac:dyDescent="0.25">
      <c r="A374">
        <v>31</v>
      </c>
      <c r="B374">
        <v>367</v>
      </c>
      <c r="C374" s="10">
        <f t="shared" si="82"/>
        <v>491984.7</v>
      </c>
      <c r="D374" s="10">
        <f>'(Optional) Additional IN-OUT'!H381</f>
        <v>0</v>
      </c>
      <c r="E374" s="10">
        <f>ROUND(((C374+D374)*(1+Nocharge_monthly_return)),2)</f>
        <v>494003.96</v>
      </c>
      <c r="F374" s="10">
        <f t="shared" si="83"/>
        <v>281100.34000000003</v>
      </c>
      <c r="G374" s="10">
        <f t="shared" si="92"/>
        <v>0</v>
      </c>
      <c r="H374" s="10">
        <f>ROUND(((F374+G374)*(1+Withcharge_monthly_return)),2)</f>
        <v>282254.07</v>
      </c>
      <c r="I374" s="10">
        <f t="shared" si="90"/>
        <v>433.65</v>
      </c>
      <c r="J374" t="b">
        <f t="shared" si="84"/>
        <v>0</v>
      </c>
      <c r="K374" s="10">
        <f t="shared" si="91"/>
        <v>0</v>
      </c>
      <c r="L374" s="24">
        <f t="shared" si="85"/>
        <v>433.65</v>
      </c>
      <c r="M374" s="24">
        <f t="shared" si="86"/>
        <v>281820.42</v>
      </c>
      <c r="N374" s="24">
        <f t="shared" si="87"/>
        <v>212183.54000000004</v>
      </c>
      <c r="O374" s="24">
        <f t="shared" si="88"/>
        <v>102667.98000000005</v>
      </c>
      <c r="P374" s="24">
        <f t="shared" si="97"/>
        <v>114000</v>
      </c>
      <c r="Q374" s="7">
        <f t="shared" si="93"/>
        <v>3.3333680701754389</v>
      </c>
      <c r="R374" s="7">
        <f t="shared" si="94"/>
        <v>1.472108947368421</v>
      </c>
      <c r="S374" s="5">
        <f t="shared" si="95"/>
        <v>4.9113884490931681E-2</v>
      </c>
      <c r="T374" s="5">
        <f t="shared" si="96"/>
        <v>3.00358651446033E-2</v>
      </c>
      <c r="U374" s="5">
        <f t="shared" si="89"/>
        <v>1.9078019346328381E-2</v>
      </c>
    </row>
    <row r="375" spans="1:21" x14ac:dyDescent="0.25">
      <c r="A375">
        <v>31</v>
      </c>
      <c r="B375">
        <v>368</v>
      </c>
      <c r="C375" s="10">
        <f t="shared" si="82"/>
        <v>494003.96</v>
      </c>
      <c r="D375" s="10">
        <f>'(Optional) Additional IN-OUT'!H382</f>
        <v>0</v>
      </c>
      <c r="E375" s="10">
        <f>ROUND(((C375+D375)*(1+Nocharge_monthly_return)),2)</f>
        <v>496031.51</v>
      </c>
      <c r="F375" s="10">
        <f t="shared" si="83"/>
        <v>281820.42</v>
      </c>
      <c r="G375" s="10">
        <f t="shared" si="92"/>
        <v>0</v>
      </c>
      <c r="H375" s="10">
        <f>ROUND(((F375+G375)*(1+Withcharge_monthly_return)),2)</f>
        <v>282977.09999999998</v>
      </c>
      <c r="I375" s="10">
        <f t="shared" si="90"/>
        <v>434.76</v>
      </c>
      <c r="J375" t="b">
        <f t="shared" si="84"/>
        <v>0</v>
      </c>
      <c r="K375" s="10">
        <f t="shared" si="91"/>
        <v>0</v>
      </c>
      <c r="L375" s="24">
        <f t="shared" si="85"/>
        <v>434.76</v>
      </c>
      <c r="M375" s="24">
        <f t="shared" si="86"/>
        <v>282542.33999999997</v>
      </c>
      <c r="N375" s="24">
        <f t="shared" si="87"/>
        <v>213489.17000000004</v>
      </c>
      <c r="O375" s="24">
        <f t="shared" si="88"/>
        <v>103102.74000000005</v>
      </c>
      <c r="P375" s="24">
        <f t="shared" si="97"/>
        <v>114000</v>
      </c>
      <c r="Q375" s="7">
        <f t="shared" si="93"/>
        <v>3.351153596491228</v>
      </c>
      <c r="R375" s="7">
        <f t="shared" si="94"/>
        <v>1.4784415789473679</v>
      </c>
      <c r="S375" s="5">
        <f t="shared" si="95"/>
        <v>4.9117320192455821E-2</v>
      </c>
      <c r="T375" s="5">
        <f t="shared" si="96"/>
        <v>3.0038962669864222E-2</v>
      </c>
      <c r="U375" s="5">
        <f t="shared" si="89"/>
        <v>1.9078357522591599E-2</v>
      </c>
    </row>
    <row r="376" spans="1:21" x14ac:dyDescent="0.25">
      <c r="A376">
        <v>31</v>
      </c>
      <c r="B376">
        <v>369</v>
      </c>
      <c r="C376" s="10">
        <f t="shared" ref="C376:C439" si="98">E375</f>
        <v>496031.51</v>
      </c>
      <c r="D376" s="10">
        <f>'(Optional) Additional IN-OUT'!H383</f>
        <v>0</v>
      </c>
      <c r="E376" s="10">
        <f>ROUND(((C376+D376)*(1+Nocharge_monthly_return)),2)</f>
        <v>498067.38</v>
      </c>
      <c r="F376" s="10">
        <f t="shared" ref="F376:F439" si="99">M375</f>
        <v>282542.33999999997</v>
      </c>
      <c r="G376" s="10">
        <f t="shared" si="92"/>
        <v>0</v>
      </c>
      <c r="H376" s="10">
        <f>ROUND(((F376+G376)*(1+Withcharge_monthly_return)),2)</f>
        <v>283701.98</v>
      </c>
      <c r="I376" s="10">
        <f t="shared" si="90"/>
        <v>435.87</v>
      </c>
      <c r="J376" t="b">
        <f t="shared" ref="J376:J439" si="100">IF((B376-1)/12=(A376-1),TRUE,FALSE)</f>
        <v>0</v>
      </c>
      <c r="K376" s="10">
        <f t="shared" si="91"/>
        <v>0</v>
      </c>
      <c r="L376" s="24">
        <f t="shared" ref="L376:L439" si="101">K376+I376</f>
        <v>435.87</v>
      </c>
      <c r="M376" s="24">
        <f t="shared" ref="M376:M439" si="102">H376-L376</f>
        <v>283266.11</v>
      </c>
      <c r="N376" s="24">
        <f t="shared" ref="N376:N439" si="103">E376-M376</f>
        <v>214801.27000000002</v>
      </c>
      <c r="O376" s="24">
        <f t="shared" ref="O376:O439" si="104">O375+L376</f>
        <v>103538.61000000004</v>
      </c>
      <c r="P376" s="24">
        <f t="shared" si="97"/>
        <v>114000</v>
      </c>
      <c r="Q376" s="7">
        <f t="shared" si="93"/>
        <v>3.3690121052631579</v>
      </c>
      <c r="R376" s="7">
        <f t="shared" si="94"/>
        <v>1.484790438596491</v>
      </c>
      <c r="S376" s="5">
        <f t="shared" si="95"/>
        <v>4.9120737166134507E-2</v>
      </c>
      <c r="T376" s="5">
        <f t="shared" si="96"/>
        <v>3.0042043499233576E-2</v>
      </c>
      <c r="U376" s="5">
        <f t="shared" ref="U376:U439" si="105">S376-T376</f>
        <v>1.9078693666900931E-2</v>
      </c>
    </row>
    <row r="377" spans="1:21" x14ac:dyDescent="0.25">
      <c r="A377">
        <v>31</v>
      </c>
      <c r="B377">
        <v>370</v>
      </c>
      <c r="C377" s="10">
        <f t="shared" si="98"/>
        <v>498067.38</v>
      </c>
      <c r="D377" s="10">
        <f>'(Optional) Additional IN-OUT'!H384</f>
        <v>0</v>
      </c>
      <c r="E377" s="10">
        <f>ROUND(((C377+D377)*(1+Nocharge_monthly_return)),2)</f>
        <v>500111.61</v>
      </c>
      <c r="F377" s="10">
        <f t="shared" si="99"/>
        <v>283266.11</v>
      </c>
      <c r="G377" s="10">
        <f t="shared" si="92"/>
        <v>0</v>
      </c>
      <c r="H377" s="10">
        <f>ROUND(((F377+G377)*(1+Withcharge_monthly_return)),2)</f>
        <v>284428.71999999997</v>
      </c>
      <c r="I377" s="10">
        <f t="shared" si="90"/>
        <v>436.99</v>
      </c>
      <c r="J377" t="b">
        <f t="shared" si="100"/>
        <v>0</v>
      </c>
      <c r="K377" s="10">
        <f t="shared" si="91"/>
        <v>0</v>
      </c>
      <c r="L377" s="24">
        <f t="shared" si="101"/>
        <v>436.99</v>
      </c>
      <c r="M377" s="24">
        <f t="shared" si="102"/>
        <v>283991.73</v>
      </c>
      <c r="N377" s="24">
        <f t="shared" si="103"/>
        <v>216119.88</v>
      </c>
      <c r="O377" s="24">
        <f t="shared" si="104"/>
        <v>103975.60000000005</v>
      </c>
      <c r="P377" s="24">
        <f t="shared" si="97"/>
        <v>114000</v>
      </c>
      <c r="Q377" s="7">
        <f t="shared" si="93"/>
        <v>3.3869439473684206</v>
      </c>
      <c r="R377" s="7">
        <f t="shared" si="94"/>
        <v>1.4911555263157892</v>
      </c>
      <c r="S377" s="5">
        <f t="shared" si="95"/>
        <v>4.9124135962832313E-2</v>
      </c>
      <c r="T377" s="5">
        <f t="shared" si="96"/>
        <v>3.0045107210116901E-2</v>
      </c>
      <c r="U377" s="5">
        <f t="shared" si="105"/>
        <v>1.9079028752715412E-2</v>
      </c>
    </row>
    <row r="378" spans="1:21" x14ac:dyDescent="0.25">
      <c r="A378">
        <v>31</v>
      </c>
      <c r="B378">
        <v>371</v>
      </c>
      <c r="C378" s="10">
        <f t="shared" si="98"/>
        <v>500111.61</v>
      </c>
      <c r="D378" s="10">
        <f>'(Optional) Additional IN-OUT'!H385</f>
        <v>0</v>
      </c>
      <c r="E378" s="10">
        <f>ROUND(((C378+D378)*(1+Nocharge_monthly_return)),2)</f>
        <v>502164.23</v>
      </c>
      <c r="F378" s="10">
        <f t="shared" si="99"/>
        <v>283991.73</v>
      </c>
      <c r="G378" s="10">
        <f t="shared" si="92"/>
        <v>0</v>
      </c>
      <c r="H378" s="10">
        <f>ROUND(((F378+G378)*(1+Withcharge_monthly_return)),2)</f>
        <v>285157.32</v>
      </c>
      <c r="I378" s="10">
        <f t="shared" si="90"/>
        <v>438.11</v>
      </c>
      <c r="J378" t="b">
        <f t="shared" si="100"/>
        <v>0</v>
      </c>
      <c r="K378" s="10">
        <f t="shared" si="91"/>
        <v>0</v>
      </c>
      <c r="L378" s="24">
        <f t="shared" si="101"/>
        <v>438.11</v>
      </c>
      <c r="M378" s="24">
        <f t="shared" si="102"/>
        <v>284719.21000000002</v>
      </c>
      <c r="N378" s="24">
        <f t="shared" si="103"/>
        <v>217445.01999999996</v>
      </c>
      <c r="O378" s="24">
        <f t="shared" si="104"/>
        <v>104413.71000000005</v>
      </c>
      <c r="P378" s="24">
        <f t="shared" si="97"/>
        <v>114000</v>
      </c>
      <c r="Q378" s="7">
        <f t="shared" si="93"/>
        <v>3.4049493859649118</v>
      </c>
      <c r="R378" s="7">
        <f t="shared" si="94"/>
        <v>1.4975369298245615</v>
      </c>
      <c r="S378" s="5">
        <f t="shared" si="95"/>
        <v>4.9127516435754907E-2</v>
      </c>
      <c r="T378" s="5">
        <f t="shared" si="96"/>
        <v>3.0048154558901741E-2</v>
      </c>
      <c r="U378" s="5">
        <f t="shared" si="105"/>
        <v>1.9079361876853166E-2</v>
      </c>
    </row>
    <row r="379" spans="1:21" x14ac:dyDescent="0.25">
      <c r="A379">
        <v>31</v>
      </c>
      <c r="B379">
        <v>372</v>
      </c>
      <c r="C379" s="10">
        <f t="shared" si="98"/>
        <v>502164.23</v>
      </c>
      <c r="D379" s="10">
        <f>'(Optional) Additional IN-OUT'!H386</f>
        <v>0</v>
      </c>
      <c r="E379" s="10">
        <f>ROUND(((C379+D379)*(1+Nocharge_monthly_return)),2)</f>
        <v>504225.27</v>
      </c>
      <c r="F379" s="10">
        <f t="shared" si="99"/>
        <v>284719.21000000002</v>
      </c>
      <c r="G379" s="10">
        <f t="shared" si="92"/>
        <v>0</v>
      </c>
      <c r="H379" s="10">
        <f>ROUND(((F379+G379)*(1+Withcharge_monthly_return)),2)</f>
        <v>285887.78999999998</v>
      </c>
      <c r="I379" s="10">
        <f t="shared" si="90"/>
        <v>439.23</v>
      </c>
      <c r="J379" t="b">
        <f t="shared" si="100"/>
        <v>0</v>
      </c>
      <c r="K379" s="10">
        <f t="shared" si="91"/>
        <v>0</v>
      </c>
      <c r="L379" s="24">
        <f t="shared" si="101"/>
        <v>439.23</v>
      </c>
      <c r="M379" s="24">
        <f t="shared" si="102"/>
        <v>285448.56</v>
      </c>
      <c r="N379" s="24">
        <f t="shared" si="103"/>
        <v>218776.71000000002</v>
      </c>
      <c r="O379" s="24">
        <f t="shared" si="104"/>
        <v>104852.94000000005</v>
      </c>
      <c r="P379" s="24">
        <f t="shared" si="97"/>
        <v>114000</v>
      </c>
      <c r="Q379" s="7">
        <f t="shared" si="93"/>
        <v>3.4230286842105269</v>
      </c>
      <c r="R379" s="7">
        <f t="shared" si="94"/>
        <v>1.5039347368421052</v>
      </c>
      <c r="S379" s="5">
        <f t="shared" si="95"/>
        <v>4.9130878434997256E-2</v>
      </c>
      <c r="T379" s="5">
        <f t="shared" si="96"/>
        <v>3.0051186286152973E-2</v>
      </c>
      <c r="U379" s="5">
        <f t="shared" si="105"/>
        <v>1.9079692148844283E-2</v>
      </c>
    </row>
    <row r="380" spans="1:21" x14ac:dyDescent="0.25">
      <c r="A380">
        <v>32</v>
      </c>
      <c r="B380">
        <v>373</v>
      </c>
      <c r="C380" s="10">
        <f t="shared" si="98"/>
        <v>504225.27</v>
      </c>
      <c r="D380" s="10">
        <f>'(Optional) Additional IN-OUT'!H387</f>
        <v>0</v>
      </c>
      <c r="E380" s="10">
        <f>ROUND(((C380+D380)*(1+Nocharge_monthly_return)),2)</f>
        <v>506294.77</v>
      </c>
      <c r="F380" s="10">
        <f t="shared" si="99"/>
        <v>285448.56</v>
      </c>
      <c r="G380" s="10">
        <f t="shared" si="92"/>
        <v>0</v>
      </c>
      <c r="H380" s="10">
        <f>ROUND(((F380+G380)*(1+Withcharge_monthly_return)),2)</f>
        <v>286620.13</v>
      </c>
      <c r="I380" s="10">
        <f t="shared" si="90"/>
        <v>440.36</v>
      </c>
      <c r="J380" t="b">
        <f t="shared" si="100"/>
        <v>1</v>
      </c>
      <c r="K380" s="10">
        <f t="shared" si="91"/>
        <v>0</v>
      </c>
      <c r="L380" s="24">
        <f t="shared" si="101"/>
        <v>440.36</v>
      </c>
      <c r="M380" s="24">
        <f t="shared" si="102"/>
        <v>286179.77</v>
      </c>
      <c r="N380" s="24">
        <f t="shared" si="103"/>
        <v>220115</v>
      </c>
      <c r="O380" s="24">
        <f t="shared" si="104"/>
        <v>105293.30000000005</v>
      </c>
      <c r="P380" s="24">
        <f t="shared" si="97"/>
        <v>114000</v>
      </c>
      <c r="Q380" s="7">
        <f t="shared" si="93"/>
        <v>3.4411821929824562</v>
      </c>
      <c r="R380" s="7">
        <f t="shared" si="94"/>
        <v>1.510348859649123</v>
      </c>
      <c r="S380" s="5">
        <f t="shared" si="95"/>
        <v>4.9134222474344361E-2</v>
      </c>
      <c r="T380" s="5">
        <f t="shared" si="96"/>
        <v>3.0054200800959274E-2</v>
      </c>
      <c r="U380" s="5">
        <f t="shared" si="105"/>
        <v>1.9080021673385086E-2</v>
      </c>
    </row>
    <row r="381" spans="1:21" x14ac:dyDescent="0.25">
      <c r="A381">
        <v>32</v>
      </c>
      <c r="B381">
        <v>374</v>
      </c>
      <c r="C381" s="10">
        <f t="shared" si="98"/>
        <v>506294.77</v>
      </c>
      <c r="D381" s="10">
        <f>'(Optional) Additional IN-OUT'!H388</f>
        <v>0</v>
      </c>
      <c r="E381" s="10">
        <f>ROUND(((C381+D381)*(1+Nocharge_monthly_return)),2)</f>
        <v>508372.77</v>
      </c>
      <c r="F381" s="10">
        <f t="shared" si="99"/>
        <v>286179.77</v>
      </c>
      <c r="G381" s="10">
        <f t="shared" si="92"/>
        <v>0</v>
      </c>
      <c r="H381" s="10">
        <f>ROUND(((F381+G381)*(1+Withcharge_monthly_return)),2)</f>
        <v>287354.34000000003</v>
      </c>
      <c r="I381" s="10">
        <f t="shared" si="90"/>
        <v>441.48</v>
      </c>
      <c r="J381" t="b">
        <f t="shared" si="100"/>
        <v>0</v>
      </c>
      <c r="K381" s="10">
        <f t="shared" si="91"/>
        <v>0</v>
      </c>
      <c r="L381" s="24">
        <f t="shared" si="101"/>
        <v>441.48</v>
      </c>
      <c r="M381" s="24">
        <f t="shared" si="102"/>
        <v>286912.86000000004</v>
      </c>
      <c r="N381" s="24">
        <f t="shared" si="103"/>
        <v>221459.90999999997</v>
      </c>
      <c r="O381" s="24">
        <f t="shared" si="104"/>
        <v>105734.78000000004</v>
      </c>
      <c r="P381" s="24">
        <f t="shared" si="97"/>
        <v>114000</v>
      </c>
      <c r="Q381" s="7">
        <f t="shared" si="93"/>
        <v>3.4594102631578947</v>
      </c>
      <c r="R381" s="7">
        <f t="shared" si="94"/>
        <v>1.5167794736842111</v>
      </c>
      <c r="S381" s="5">
        <f t="shared" si="95"/>
        <v>4.9137549046767738E-2</v>
      </c>
      <c r="T381" s="5">
        <f t="shared" si="96"/>
        <v>3.0057200001212925E-2</v>
      </c>
      <c r="U381" s="5">
        <f t="shared" si="105"/>
        <v>1.9080349045554813E-2</v>
      </c>
    </row>
    <row r="382" spans="1:21" x14ac:dyDescent="0.25">
      <c r="A382">
        <v>32</v>
      </c>
      <c r="B382">
        <v>375</v>
      </c>
      <c r="C382" s="10">
        <f t="shared" si="98"/>
        <v>508372.77</v>
      </c>
      <c r="D382" s="10">
        <f>'(Optional) Additional IN-OUT'!H389</f>
        <v>0</v>
      </c>
      <c r="E382" s="10">
        <f>ROUND(((C382+D382)*(1+Nocharge_monthly_return)),2)</f>
        <v>510459.29</v>
      </c>
      <c r="F382" s="10">
        <f t="shared" si="99"/>
        <v>286912.86000000004</v>
      </c>
      <c r="G382" s="10">
        <f t="shared" si="92"/>
        <v>0</v>
      </c>
      <c r="H382" s="10">
        <f>ROUND(((F382+G382)*(1+Withcharge_monthly_return)),2)</f>
        <v>288090.44</v>
      </c>
      <c r="I382" s="10">
        <f t="shared" si="90"/>
        <v>442.62</v>
      </c>
      <c r="J382" t="b">
        <f t="shared" si="100"/>
        <v>0</v>
      </c>
      <c r="K382" s="10">
        <f t="shared" si="91"/>
        <v>0</v>
      </c>
      <c r="L382" s="24">
        <f t="shared" si="101"/>
        <v>442.62</v>
      </c>
      <c r="M382" s="24">
        <f t="shared" si="102"/>
        <v>287647.82</v>
      </c>
      <c r="N382" s="24">
        <f t="shared" si="103"/>
        <v>222811.46999999997</v>
      </c>
      <c r="O382" s="24">
        <f t="shared" si="104"/>
        <v>106177.40000000004</v>
      </c>
      <c r="P382" s="24">
        <f t="shared" si="97"/>
        <v>114000</v>
      </c>
      <c r="Q382" s="7">
        <f t="shared" si="93"/>
        <v>3.4777130701754384</v>
      </c>
      <c r="R382" s="7">
        <f t="shared" si="94"/>
        <v>1.5232264912280704</v>
      </c>
      <c r="S382" s="5">
        <f t="shared" si="95"/>
        <v>4.914085730953438E-2</v>
      </c>
      <c r="T382" s="5">
        <f t="shared" si="96"/>
        <v>3.0060182307539037E-2</v>
      </c>
      <c r="U382" s="5">
        <f t="shared" si="105"/>
        <v>1.9080675001995343E-2</v>
      </c>
    </row>
    <row r="383" spans="1:21" x14ac:dyDescent="0.25">
      <c r="A383">
        <v>32</v>
      </c>
      <c r="B383">
        <v>376</v>
      </c>
      <c r="C383" s="10">
        <f t="shared" si="98"/>
        <v>510459.29</v>
      </c>
      <c r="D383" s="10">
        <f>'(Optional) Additional IN-OUT'!H390</f>
        <v>0</v>
      </c>
      <c r="E383" s="10">
        <f>ROUND(((C383+D383)*(1+Nocharge_monthly_return)),2)</f>
        <v>512554.38</v>
      </c>
      <c r="F383" s="10">
        <f t="shared" si="99"/>
        <v>287647.82</v>
      </c>
      <c r="G383" s="10">
        <f t="shared" si="92"/>
        <v>0</v>
      </c>
      <c r="H383" s="10">
        <f>ROUND(((F383+G383)*(1+Withcharge_monthly_return)),2)</f>
        <v>288828.42</v>
      </c>
      <c r="I383" s="10">
        <f t="shared" si="90"/>
        <v>443.75</v>
      </c>
      <c r="J383" t="b">
        <f t="shared" si="100"/>
        <v>0</v>
      </c>
      <c r="K383" s="10">
        <f t="shared" si="91"/>
        <v>0</v>
      </c>
      <c r="L383" s="24">
        <f t="shared" si="101"/>
        <v>443.75</v>
      </c>
      <c r="M383" s="24">
        <f t="shared" si="102"/>
        <v>288384.67</v>
      </c>
      <c r="N383" s="24">
        <f t="shared" si="103"/>
        <v>224169.71000000002</v>
      </c>
      <c r="O383" s="24">
        <f t="shared" si="104"/>
        <v>106621.15000000004</v>
      </c>
      <c r="P383" s="24">
        <f t="shared" si="97"/>
        <v>114000</v>
      </c>
      <c r="Q383" s="7">
        <f t="shared" si="93"/>
        <v>3.4960910526315789</v>
      </c>
      <c r="R383" s="7">
        <f t="shared" si="94"/>
        <v>1.529690087719298</v>
      </c>
      <c r="S383" s="5">
        <f t="shared" si="95"/>
        <v>4.9144148395287898E-2</v>
      </c>
      <c r="T383" s="5">
        <f t="shared" si="96"/>
        <v>3.0063149593105087E-2</v>
      </c>
      <c r="U383" s="5">
        <f t="shared" si="105"/>
        <v>1.9080998802182812E-2</v>
      </c>
    </row>
    <row r="384" spans="1:21" x14ac:dyDescent="0.25">
      <c r="A384">
        <v>32</v>
      </c>
      <c r="B384">
        <v>377</v>
      </c>
      <c r="C384" s="10">
        <f t="shared" si="98"/>
        <v>512554.38</v>
      </c>
      <c r="D384" s="10">
        <f>'(Optional) Additional IN-OUT'!H391</f>
        <v>0</v>
      </c>
      <c r="E384" s="10">
        <f>ROUND(((C384+D384)*(1+Nocharge_monthly_return)),2)</f>
        <v>514658.07</v>
      </c>
      <c r="F384" s="10">
        <f t="shared" si="99"/>
        <v>288384.67</v>
      </c>
      <c r="G384" s="10">
        <f t="shared" si="92"/>
        <v>0</v>
      </c>
      <c r="H384" s="10">
        <f>ROUND(((F384+G384)*(1+Withcharge_monthly_return)),2)</f>
        <v>289568.28999999998</v>
      </c>
      <c r="I384" s="10">
        <f t="shared" si="90"/>
        <v>444.89</v>
      </c>
      <c r="J384" t="b">
        <f t="shared" si="100"/>
        <v>0</v>
      </c>
      <c r="K384" s="10">
        <f t="shared" si="91"/>
        <v>0</v>
      </c>
      <c r="L384" s="24">
        <f t="shared" si="101"/>
        <v>444.89</v>
      </c>
      <c r="M384" s="24">
        <f t="shared" si="102"/>
        <v>289123.39999999997</v>
      </c>
      <c r="N384" s="24">
        <f t="shared" si="103"/>
        <v>225534.67000000004</v>
      </c>
      <c r="O384" s="24">
        <f t="shared" si="104"/>
        <v>107066.04000000004</v>
      </c>
      <c r="P384" s="24">
        <f t="shared" si="97"/>
        <v>114000</v>
      </c>
      <c r="Q384" s="7">
        <f t="shared" si="93"/>
        <v>3.5145444736842109</v>
      </c>
      <c r="R384" s="7">
        <f t="shared" si="94"/>
        <v>1.5361701754385964</v>
      </c>
      <c r="S384" s="5">
        <f t="shared" si="95"/>
        <v>4.9147422101574294E-2</v>
      </c>
      <c r="T384" s="5">
        <f t="shared" si="96"/>
        <v>3.0066100290074105E-2</v>
      </c>
      <c r="U384" s="5">
        <f t="shared" si="105"/>
        <v>1.9081321811500188E-2</v>
      </c>
    </row>
    <row r="385" spans="1:21" x14ac:dyDescent="0.25">
      <c r="A385">
        <v>32</v>
      </c>
      <c r="B385">
        <v>378</v>
      </c>
      <c r="C385" s="10">
        <f t="shared" si="98"/>
        <v>514658.07</v>
      </c>
      <c r="D385" s="10">
        <f>'(Optional) Additional IN-OUT'!H392</f>
        <v>0</v>
      </c>
      <c r="E385" s="10">
        <f>ROUND(((C385+D385)*(1+Nocharge_monthly_return)),2)</f>
        <v>516770.39</v>
      </c>
      <c r="F385" s="10">
        <f t="shared" si="99"/>
        <v>289123.39999999997</v>
      </c>
      <c r="G385" s="10">
        <f t="shared" si="92"/>
        <v>0</v>
      </c>
      <c r="H385" s="10">
        <f>ROUND(((F385+G385)*(1+Withcharge_monthly_return)),2)</f>
        <v>290310.06</v>
      </c>
      <c r="I385" s="10">
        <f t="shared" si="90"/>
        <v>446.03</v>
      </c>
      <c r="J385" t="b">
        <f t="shared" si="100"/>
        <v>0</v>
      </c>
      <c r="K385" s="10">
        <f t="shared" si="91"/>
        <v>0</v>
      </c>
      <c r="L385" s="24">
        <f t="shared" si="101"/>
        <v>446.03</v>
      </c>
      <c r="M385" s="24">
        <f t="shared" si="102"/>
        <v>289864.02999999997</v>
      </c>
      <c r="N385" s="24">
        <f t="shared" si="103"/>
        <v>226906.36000000004</v>
      </c>
      <c r="O385" s="24">
        <f t="shared" si="104"/>
        <v>107512.07000000004</v>
      </c>
      <c r="P385" s="24">
        <f t="shared" si="97"/>
        <v>114000</v>
      </c>
      <c r="Q385" s="7">
        <f t="shared" si="93"/>
        <v>3.5330735964912279</v>
      </c>
      <c r="R385" s="7">
        <f t="shared" si="94"/>
        <v>1.542666929824561</v>
      </c>
      <c r="S385" s="5">
        <f t="shared" si="95"/>
        <v>4.9150678224268905E-2</v>
      </c>
      <c r="T385" s="5">
        <f t="shared" si="96"/>
        <v>3.0069036247362659E-2</v>
      </c>
      <c r="U385" s="5">
        <f t="shared" si="105"/>
        <v>1.9081641976906247E-2</v>
      </c>
    </row>
    <row r="386" spans="1:21" x14ac:dyDescent="0.25">
      <c r="A386">
        <v>32</v>
      </c>
      <c r="B386">
        <v>379</v>
      </c>
      <c r="C386" s="10">
        <f t="shared" si="98"/>
        <v>516770.39</v>
      </c>
      <c r="D386" s="10">
        <f>'(Optional) Additional IN-OUT'!H393</f>
        <v>0</v>
      </c>
      <c r="E386" s="10">
        <f>ROUND(((C386+D386)*(1+Nocharge_monthly_return)),2)</f>
        <v>518891.38</v>
      </c>
      <c r="F386" s="10">
        <f t="shared" si="99"/>
        <v>289864.02999999997</v>
      </c>
      <c r="G386" s="10">
        <f t="shared" si="92"/>
        <v>0</v>
      </c>
      <c r="H386" s="10">
        <f>ROUND(((F386+G386)*(1+Withcharge_monthly_return)),2)</f>
        <v>291053.71999999997</v>
      </c>
      <c r="I386" s="10">
        <f t="shared" si="90"/>
        <v>447.17</v>
      </c>
      <c r="J386" t="b">
        <f t="shared" si="100"/>
        <v>0</v>
      </c>
      <c r="K386" s="10">
        <f t="shared" si="91"/>
        <v>0</v>
      </c>
      <c r="L386" s="24">
        <f t="shared" si="101"/>
        <v>447.17</v>
      </c>
      <c r="M386" s="24">
        <f t="shared" si="102"/>
        <v>290606.55</v>
      </c>
      <c r="N386" s="24">
        <f t="shared" si="103"/>
        <v>228284.83000000002</v>
      </c>
      <c r="O386" s="24">
        <f t="shared" si="104"/>
        <v>107959.24000000003</v>
      </c>
      <c r="P386" s="24">
        <f t="shared" si="97"/>
        <v>114000</v>
      </c>
      <c r="Q386" s="7">
        <f t="shared" si="93"/>
        <v>3.5516787719298248</v>
      </c>
      <c r="R386" s="7">
        <f t="shared" si="94"/>
        <v>1.5491802631578948</v>
      </c>
      <c r="S386" s="5">
        <f t="shared" si="95"/>
        <v>4.9153917197878608E-2</v>
      </c>
      <c r="T386" s="5">
        <f t="shared" si="96"/>
        <v>3.0071955908667868E-2</v>
      </c>
      <c r="U386" s="5">
        <f t="shared" si="105"/>
        <v>1.908196128921074E-2</v>
      </c>
    </row>
    <row r="387" spans="1:21" x14ac:dyDescent="0.25">
      <c r="A387">
        <v>32</v>
      </c>
      <c r="B387">
        <v>380</v>
      </c>
      <c r="C387" s="10">
        <f t="shared" si="98"/>
        <v>518891.38</v>
      </c>
      <c r="D387" s="10">
        <f>'(Optional) Additional IN-OUT'!H394</f>
        <v>0</v>
      </c>
      <c r="E387" s="10">
        <f>ROUND(((C387+D387)*(1+Nocharge_monthly_return)),2)</f>
        <v>521021.08</v>
      </c>
      <c r="F387" s="10">
        <f t="shared" si="99"/>
        <v>290606.55</v>
      </c>
      <c r="G387" s="10">
        <f t="shared" si="92"/>
        <v>0</v>
      </c>
      <c r="H387" s="10">
        <f>ROUND(((F387+G387)*(1+Withcharge_monthly_return)),2)</f>
        <v>291799.28999999998</v>
      </c>
      <c r="I387" s="10">
        <f t="shared" si="90"/>
        <v>448.31</v>
      </c>
      <c r="J387" t="b">
        <f t="shared" si="100"/>
        <v>0</v>
      </c>
      <c r="K387" s="10">
        <f t="shared" si="91"/>
        <v>0</v>
      </c>
      <c r="L387" s="24">
        <f t="shared" si="101"/>
        <v>448.31</v>
      </c>
      <c r="M387" s="24">
        <f t="shared" si="102"/>
        <v>291350.98</v>
      </c>
      <c r="N387" s="24">
        <f t="shared" si="103"/>
        <v>229670.10000000003</v>
      </c>
      <c r="O387" s="24">
        <f t="shared" si="104"/>
        <v>108407.55000000003</v>
      </c>
      <c r="P387" s="24">
        <f t="shared" si="97"/>
        <v>114000</v>
      </c>
      <c r="Q387" s="7">
        <f t="shared" si="93"/>
        <v>3.5703603508771931</v>
      </c>
      <c r="R387" s="7">
        <f t="shared" si="94"/>
        <v>1.555710350877193</v>
      </c>
      <c r="S387" s="5">
        <f t="shared" si="95"/>
        <v>4.9157139438302404E-2</v>
      </c>
      <c r="T387" s="5">
        <f t="shared" si="96"/>
        <v>3.0074861099116994E-2</v>
      </c>
      <c r="U387" s="5">
        <f t="shared" si="105"/>
        <v>1.908227833918541E-2</v>
      </c>
    </row>
    <row r="388" spans="1:21" x14ac:dyDescent="0.25">
      <c r="A388">
        <v>32</v>
      </c>
      <c r="B388">
        <v>381</v>
      </c>
      <c r="C388" s="10">
        <f t="shared" si="98"/>
        <v>521021.08</v>
      </c>
      <c r="D388" s="10">
        <f>'(Optional) Additional IN-OUT'!H395</f>
        <v>0</v>
      </c>
      <c r="E388" s="10">
        <f>ROUND(((C388+D388)*(1+Nocharge_monthly_return)),2)</f>
        <v>523159.52</v>
      </c>
      <c r="F388" s="10">
        <f t="shared" si="99"/>
        <v>291350.98</v>
      </c>
      <c r="G388" s="10">
        <f t="shared" si="92"/>
        <v>0</v>
      </c>
      <c r="H388" s="10">
        <f>ROUND(((F388+G388)*(1+Withcharge_monthly_return)),2)</f>
        <v>292546.78000000003</v>
      </c>
      <c r="I388" s="10">
        <f t="shared" si="90"/>
        <v>449.46</v>
      </c>
      <c r="J388" t="b">
        <f t="shared" si="100"/>
        <v>0</v>
      </c>
      <c r="K388" s="10">
        <f t="shared" si="91"/>
        <v>0</v>
      </c>
      <c r="L388" s="24">
        <f t="shared" si="101"/>
        <v>449.46</v>
      </c>
      <c r="M388" s="24">
        <f t="shared" si="102"/>
        <v>292097.32</v>
      </c>
      <c r="N388" s="24">
        <f t="shared" si="103"/>
        <v>231062.2</v>
      </c>
      <c r="O388" s="24">
        <f t="shared" si="104"/>
        <v>108857.01000000004</v>
      </c>
      <c r="P388" s="24">
        <f t="shared" si="97"/>
        <v>114000</v>
      </c>
      <c r="Q388" s="7">
        <f t="shared" si="93"/>
        <v>3.589118596491228</v>
      </c>
      <c r="R388" s="7">
        <f t="shared" si="94"/>
        <v>1.562257192982456</v>
      </c>
      <c r="S388" s="5">
        <f t="shared" si="95"/>
        <v>4.9160344711641865E-2</v>
      </c>
      <c r="T388" s="5">
        <f t="shared" si="96"/>
        <v>3.0077751384639969E-2</v>
      </c>
      <c r="U388" s="5">
        <f t="shared" si="105"/>
        <v>1.9082593327001896E-2</v>
      </c>
    </row>
    <row r="389" spans="1:21" x14ac:dyDescent="0.25">
      <c r="A389">
        <v>32</v>
      </c>
      <c r="B389">
        <v>382</v>
      </c>
      <c r="C389" s="10">
        <f t="shared" si="98"/>
        <v>523159.52</v>
      </c>
      <c r="D389" s="10">
        <f>'(Optional) Additional IN-OUT'!H396</f>
        <v>0</v>
      </c>
      <c r="E389" s="10">
        <f>ROUND(((C389+D389)*(1+Nocharge_monthly_return)),2)</f>
        <v>525306.73</v>
      </c>
      <c r="F389" s="10">
        <f t="shared" si="99"/>
        <v>292097.32</v>
      </c>
      <c r="G389" s="10">
        <f t="shared" si="92"/>
        <v>0</v>
      </c>
      <c r="H389" s="10">
        <f>ROUND(((F389+G389)*(1+Withcharge_monthly_return)),2)</f>
        <v>293296.18</v>
      </c>
      <c r="I389" s="10">
        <f t="shared" si="90"/>
        <v>450.61</v>
      </c>
      <c r="J389" t="b">
        <f t="shared" si="100"/>
        <v>0</v>
      </c>
      <c r="K389" s="10">
        <f t="shared" si="91"/>
        <v>0</v>
      </c>
      <c r="L389" s="24">
        <f t="shared" si="101"/>
        <v>450.61</v>
      </c>
      <c r="M389" s="24">
        <f t="shared" si="102"/>
        <v>292845.57</v>
      </c>
      <c r="N389" s="24">
        <f t="shared" si="103"/>
        <v>232461.15999999997</v>
      </c>
      <c r="O389" s="24">
        <f t="shared" si="104"/>
        <v>109307.62000000004</v>
      </c>
      <c r="P389" s="24">
        <f t="shared" si="97"/>
        <v>114000</v>
      </c>
      <c r="Q389" s="7">
        <f t="shared" si="93"/>
        <v>3.6079537719298242</v>
      </c>
      <c r="R389" s="7">
        <f t="shared" si="94"/>
        <v>1.5688207894736843</v>
      </c>
      <c r="S389" s="5">
        <f t="shared" si="95"/>
        <v>4.9163532783176096E-2</v>
      </c>
      <c r="T389" s="5">
        <f t="shared" si="96"/>
        <v>3.0080626339878333E-2</v>
      </c>
      <c r="U389" s="5">
        <f t="shared" si="105"/>
        <v>1.9082906443297763E-2</v>
      </c>
    </row>
    <row r="390" spans="1:21" x14ac:dyDescent="0.25">
      <c r="A390">
        <v>32</v>
      </c>
      <c r="B390">
        <v>383</v>
      </c>
      <c r="C390" s="10">
        <f t="shared" si="98"/>
        <v>525306.73</v>
      </c>
      <c r="D390" s="10">
        <f>'(Optional) Additional IN-OUT'!H397</f>
        <v>0</v>
      </c>
      <c r="E390" s="10">
        <f>ROUND(((C390+D390)*(1+Nocharge_monthly_return)),2)</f>
        <v>527462.76</v>
      </c>
      <c r="F390" s="10">
        <f t="shared" si="99"/>
        <v>292845.57</v>
      </c>
      <c r="G390" s="10">
        <f t="shared" si="92"/>
        <v>0</v>
      </c>
      <c r="H390" s="10">
        <f>ROUND(((F390+G390)*(1+Withcharge_monthly_return)),2)</f>
        <v>294047.5</v>
      </c>
      <c r="I390" s="10">
        <f t="shared" si="90"/>
        <v>451.77</v>
      </c>
      <c r="J390" t="b">
        <f t="shared" si="100"/>
        <v>0</v>
      </c>
      <c r="K390" s="10">
        <f t="shared" si="91"/>
        <v>0</v>
      </c>
      <c r="L390" s="24">
        <f t="shared" si="101"/>
        <v>451.77</v>
      </c>
      <c r="M390" s="24">
        <f t="shared" si="102"/>
        <v>293595.73</v>
      </c>
      <c r="N390" s="24">
        <f t="shared" si="103"/>
        <v>233867.03000000003</v>
      </c>
      <c r="O390" s="24">
        <f t="shared" si="104"/>
        <v>109759.39000000004</v>
      </c>
      <c r="P390" s="24">
        <f t="shared" si="97"/>
        <v>114000</v>
      </c>
      <c r="Q390" s="7">
        <f t="shared" si="93"/>
        <v>3.6268663157894734</v>
      </c>
      <c r="R390" s="7">
        <f t="shared" si="94"/>
        <v>1.575401140350877</v>
      </c>
      <c r="S390" s="5">
        <f t="shared" si="95"/>
        <v>4.9166704663881879E-2</v>
      </c>
      <c r="T390" s="5">
        <f t="shared" si="96"/>
        <v>3.0083485548051184E-2</v>
      </c>
      <c r="U390" s="5">
        <f t="shared" si="105"/>
        <v>1.9083219115830694E-2</v>
      </c>
    </row>
    <row r="391" spans="1:21" x14ac:dyDescent="0.25">
      <c r="A391">
        <v>32</v>
      </c>
      <c r="B391">
        <v>384</v>
      </c>
      <c r="C391" s="10">
        <f t="shared" si="98"/>
        <v>527462.76</v>
      </c>
      <c r="D391" s="10">
        <f>'(Optional) Additional IN-OUT'!H398</f>
        <v>0</v>
      </c>
      <c r="E391" s="10">
        <f>ROUND(((C391+D391)*(1+Nocharge_monthly_return)),2)</f>
        <v>529627.64</v>
      </c>
      <c r="F391" s="10">
        <f t="shared" si="99"/>
        <v>293595.73</v>
      </c>
      <c r="G391" s="10">
        <f t="shared" si="92"/>
        <v>0</v>
      </c>
      <c r="H391" s="10">
        <f>ROUND(((F391+G391)*(1+Withcharge_monthly_return)),2)</f>
        <v>294800.74</v>
      </c>
      <c r="I391" s="10">
        <f t="shared" si="90"/>
        <v>452.93</v>
      </c>
      <c r="J391" t="b">
        <f t="shared" si="100"/>
        <v>0</v>
      </c>
      <c r="K391" s="10">
        <f t="shared" si="91"/>
        <v>0</v>
      </c>
      <c r="L391" s="24">
        <f t="shared" si="101"/>
        <v>452.93</v>
      </c>
      <c r="M391" s="24">
        <f t="shared" si="102"/>
        <v>294347.81</v>
      </c>
      <c r="N391" s="24">
        <f t="shared" si="103"/>
        <v>235279.83000000002</v>
      </c>
      <c r="O391" s="24">
        <f t="shared" si="104"/>
        <v>110212.32000000004</v>
      </c>
      <c r="P391" s="24">
        <f t="shared" si="97"/>
        <v>114000</v>
      </c>
      <c r="Q391" s="7">
        <f t="shared" si="93"/>
        <v>3.64585649122807</v>
      </c>
      <c r="R391" s="7">
        <f t="shared" si="94"/>
        <v>1.5819983333333334</v>
      </c>
      <c r="S391" s="5">
        <f t="shared" si="95"/>
        <v>4.9169860092718905E-2</v>
      </c>
      <c r="T391" s="5">
        <f t="shared" si="96"/>
        <v>3.008632969443183E-2</v>
      </c>
      <c r="U391" s="5">
        <f t="shared" si="105"/>
        <v>1.9083530398287075E-2</v>
      </c>
    </row>
    <row r="392" spans="1:21" x14ac:dyDescent="0.25">
      <c r="A392">
        <v>33</v>
      </c>
      <c r="B392">
        <v>385</v>
      </c>
      <c r="C392" s="10">
        <f t="shared" si="98"/>
        <v>529627.64</v>
      </c>
      <c r="D392" s="10">
        <f>'(Optional) Additional IN-OUT'!H399</f>
        <v>0</v>
      </c>
      <c r="E392" s="10">
        <f>ROUND(((C392+D392)*(1+Nocharge_monthly_return)),2)</f>
        <v>531801.4</v>
      </c>
      <c r="F392" s="10">
        <f t="shared" si="99"/>
        <v>294347.81</v>
      </c>
      <c r="G392" s="10">
        <f t="shared" si="92"/>
        <v>0</v>
      </c>
      <c r="H392" s="10">
        <f>ROUND(((F392+G392)*(1+Withcharge_monthly_return)),2)</f>
        <v>295555.90999999997</v>
      </c>
      <c r="I392" s="10">
        <f t="shared" ref="I392:I455" si="106">ROUND(H392*Monthly_charges,2)</f>
        <v>454.09</v>
      </c>
      <c r="J392" t="b">
        <f t="shared" si="100"/>
        <v>1</v>
      </c>
      <c r="K392" s="10">
        <f t="shared" ref="K392:K455" si="107">IF(J392=TRUE,EQ_Ongoing_Monetary+Product_Ongoing_Monetary,0)</f>
        <v>0</v>
      </c>
      <c r="L392" s="24">
        <f t="shared" si="101"/>
        <v>454.09</v>
      </c>
      <c r="M392" s="24">
        <f t="shared" si="102"/>
        <v>295101.81999999995</v>
      </c>
      <c r="N392" s="24">
        <f t="shared" si="103"/>
        <v>236699.58000000007</v>
      </c>
      <c r="O392" s="24">
        <f t="shared" si="104"/>
        <v>110666.41000000003</v>
      </c>
      <c r="P392" s="24">
        <f t="shared" si="97"/>
        <v>114000</v>
      </c>
      <c r="Q392" s="7">
        <f t="shared" si="93"/>
        <v>3.6649245614035086</v>
      </c>
      <c r="R392" s="7">
        <f t="shared" si="94"/>
        <v>1.5886124561403503</v>
      </c>
      <c r="S392" s="5">
        <f t="shared" si="95"/>
        <v>4.9172998808499117E-2</v>
      </c>
      <c r="T392" s="5">
        <f t="shared" si="96"/>
        <v>3.0089159450109846E-2</v>
      </c>
      <c r="U392" s="5">
        <f t="shared" si="105"/>
        <v>1.9083839358389271E-2</v>
      </c>
    </row>
    <row r="393" spans="1:21" x14ac:dyDescent="0.25">
      <c r="A393">
        <v>33</v>
      </c>
      <c r="B393">
        <v>386</v>
      </c>
      <c r="C393" s="10">
        <f t="shared" si="98"/>
        <v>531801.4</v>
      </c>
      <c r="D393" s="10">
        <f>'(Optional) Additional IN-OUT'!H400</f>
        <v>0</v>
      </c>
      <c r="E393" s="10">
        <f>ROUND(((C393+D393)*(1+Nocharge_monthly_return)),2)</f>
        <v>533984.07999999996</v>
      </c>
      <c r="F393" s="10">
        <f t="shared" si="99"/>
        <v>295101.81999999995</v>
      </c>
      <c r="G393" s="10">
        <f t="shared" ref="G393:G456" si="108">D393</f>
        <v>0</v>
      </c>
      <c r="H393" s="10">
        <f>ROUND(((F393+G393)*(1+Withcharge_monthly_return)),2)</f>
        <v>296313.01</v>
      </c>
      <c r="I393" s="10">
        <f t="shared" si="106"/>
        <v>455.25</v>
      </c>
      <c r="J393" t="b">
        <f t="shared" si="100"/>
        <v>0</v>
      </c>
      <c r="K393" s="10">
        <f t="shared" si="107"/>
        <v>0</v>
      </c>
      <c r="L393" s="24">
        <f t="shared" si="101"/>
        <v>455.25</v>
      </c>
      <c r="M393" s="24">
        <f t="shared" si="102"/>
        <v>295857.76</v>
      </c>
      <c r="N393" s="24">
        <f t="shared" si="103"/>
        <v>238126.31999999995</v>
      </c>
      <c r="O393" s="24">
        <f t="shared" si="104"/>
        <v>111121.66000000003</v>
      </c>
      <c r="P393" s="24">
        <f t="shared" si="97"/>
        <v>114000</v>
      </c>
      <c r="Q393" s="7">
        <f t="shared" ref="Q393:Q456" si="109">(E393/P393)-1</f>
        <v>3.6840708771929824</v>
      </c>
      <c r="R393" s="7">
        <f t="shared" ref="R393:R456" si="110">(M393/P393)-1</f>
        <v>1.5952435087719299</v>
      </c>
      <c r="S393" s="5">
        <f t="shared" ref="S393:S456" si="111">RATE(B393/12,,P393,-E393)</f>
        <v>4.9176121160796352E-2</v>
      </c>
      <c r="T393" s="5">
        <f t="shared" ref="T393:T456" si="112">RATE(B393/12,,P393,-M393)</f>
        <v>3.0091974389825683E-2</v>
      </c>
      <c r="U393" s="5">
        <f t="shared" si="105"/>
        <v>1.9084146770970669E-2</v>
      </c>
    </row>
    <row r="394" spans="1:21" x14ac:dyDescent="0.25">
      <c r="A394">
        <v>33</v>
      </c>
      <c r="B394">
        <v>387</v>
      </c>
      <c r="C394" s="10">
        <f t="shared" si="98"/>
        <v>533984.07999999996</v>
      </c>
      <c r="D394" s="10">
        <f>'(Optional) Additional IN-OUT'!H401</f>
        <v>0</v>
      </c>
      <c r="E394" s="10">
        <f>ROUND(((C394+D394)*(1+Nocharge_monthly_return)),2)</f>
        <v>536175.72</v>
      </c>
      <c r="F394" s="10">
        <f t="shared" si="99"/>
        <v>295857.76</v>
      </c>
      <c r="G394" s="10">
        <f t="shared" si="108"/>
        <v>0</v>
      </c>
      <c r="H394" s="10">
        <f>ROUND(((F394+G394)*(1+Withcharge_monthly_return)),2)</f>
        <v>297072.06</v>
      </c>
      <c r="I394" s="10">
        <f t="shared" si="106"/>
        <v>456.41</v>
      </c>
      <c r="J394" t="b">
        <f t="shared" si="100"/>
        <v>0</v>
      </c>
      <c r="K394" s="10">
        <f t="shared" si="107"/>
        <v>0</v>
      </c>
      <c r="L394" s="24">
        <f t="shared" si="101"/>
        <v>456.41</v>
      </c>
      <c r="M394" s="24">
        <f t="shared" si="102"/>
        <v>296615.65000000002</v>
      </c>
      <c r="N394" s="24">
        <f t="shared" si="103"/>
        <v>239560.06999999995</v>
      </c>
      <c r="O394" s="24">
        <f t="shared" si="104"/>
        <v>111578.07000000004</v>
      </c>
      <c r="P394" s="24">
        <f t="shared" ref="P394:P457" si="113">P393+D394</f>
        <v>114000</v>
      </c>
      <c r="Q394" s="7">
        <f t="shared" si="109"/>
        <v>3.7032957894736835</v>
      </c>
      <c r="R394" s="7">
        <f t="shared" si="110"/>
        <v>1.6018916666666669</v>
      </c>
      <c r="S394" s="5">
        <f t="shared" si="111"/>
        <v>4.9179227482942262E-2</v>
      </c>
      <c r="T394" s="5">
        <f t="shared" si="112"/>
        <v>3.0094776250499521E-2</v>
      </c>
      <c r="U394" s="5">
        <f t="shared" si="105"/>
        <v>1.9084451232442741E-2</v>
      </c>
    </row>
    <row r="395" spans="1:21" x14ac:dyDescent="0.25">
      <c r="A395">
        <v>33</v>
      </c>
      <c r="B395">
        <v>388</v>
      </c>
      <c r="C395" s="10">
        <f t="shared" si="98"/>
        <v>536175.72</v>
      </c>
      <c r="D395" s="10">
        <f>'(Optional) Additional IN-OUT'!H402</f>
        <v>0</v>
      </c>
      <c r="E395" s="10">
        <f>ROUND(((C395+D395)*(1+Nocharge_monthly_return)),2)</f>
        <v>538376.36</v>
      </c>
      <c r="F395" s="10">
        <f t="shared" si="99"/>
        <v>296615.65000000002</v>
      </c>
      <c r="G395" s="10">
        <f t="shared" si="108"/>
        <v>0</v>
      </c>
      <c r="H395" s="10">
        <f>ROUND(((F395+G395)*(1+Withcharge_monthly_return)),2)</f>
        <v>297833.06</v>
      </c>
      <c r="I395" s="10">
        <f t="shared" si="106"/>
        <v>457.58</v>
      </c>
      <c r="J395" t="b">
        <f t="shared" si="100"/>
        <v>0</v>
      </c>
      <c r="K395" s="10">
        <f t="shared" si="107"/>
        <v>0</v>
      </c>
      <c r="L395" s="24">
        <f t="shared" si="101"/>
        <v>457.58</v>
      </c>
      <c r="M395" s="24">
        <f t="shared" si="102"/>
        <v>297375.48</v>
      </c>
      <c r="N395" s="24">
        <f t="shared" si="103"/>
        <v>241000.88</v>
      </c>
      <c r="O395" s="24">
        <f t="shared" si="104"/>
        <v>112035.65000000004</v>
      </c>
      <c r="P395" s="24">
        <f t="shared" si="113"/>
        <v>114000</v>
      </c>
      <c r="Q395" s="7">
        <f t="shared" si="109"/>
        <v>3.7225996491228068</v>
      </c>
      <c r="R395" s="7">
        <f t="shared" si="110"/>
        <v>1.608556842105263</v>
      </c>
      <c r="S395" s="5">
        <f t="shared" si="111"/>
        <v>4.9182318092419075E-2</v>
      </c>
      <c r="T395" s="5">
        <f t="shared" si="112"/>
        <v>3.0097563519290056E-2</v>
      </c>
      <c r="U395" s="5">
        <f t="shared" si="105"/>
        <v>1.9084754573129019E-2</v>
      </c>
    </row>
    <row r="396" spans="1:21" x14ac:dyDescent="0.25">
      <c r="A396">
        <v>33</v>
      </c>
      <c r="B396">
        <v>389</v>
      </c>
      <c r="C396" s="10">
        <f t="shared" si="98"/>
        <v>538376.36</v>
      </c>
      <c r="D396" s="10">
        <f>'(Optional) Additional IN-OUT'!H403</f>
        <v>0</v>
      </c>
      <c r="E396" s="10">
        <f>ROUND(((C396+D396)*(1+Nocharge_monthly_return)),2)</f>
        <v>540586.03</v>
      </c>
      <c r="F396" s="10">
        <f t="shared" si="99"/>
        <v>297375.48</v>
      </c>
      <c r="G396" s="10">
        <f t="shared" si="108"/>
        <v>0</v>
      </c>
      <c r="H396" s="10">
        <f>ROUND(((F396+G396)*(1+Withcharge_monthly_return)),2)</f>
        <v>298596</v>
      </c>
      <c r="I396" s="10">
        <f t="shared" si="106"/>
        <v>458.76</v>
      </c>
      <c r="J396" t="b">
        <f t="shared" si="100"/>
        <v>0</v>
      </c>
      <c r="K396" s="10">
        <f t="shared" si="107"/>
        <v>0</v>
      </c>
      <c r="L396" s="24">
        <f t="shared" si="101"/>
        <v>458.76</v>
      </c>
      <c r="M396" s="24">
        <f t="shared" si="102"/>
        <v>298137.24</v>
      </c>
      <c r="N396" s="24">
        <f t="shared" si="103"/>
        <v>242448.79000000004</v>
      </c>
      <c r="O396" s="24">
        <f t="shared" si="104"/>
        <v>112494.41000000003</v>
      </c>
      <c r="P396" s="24">
        <f t="shared" si="113"/>
        <v>114000</v>
      </c>
      <c r="Q396" s="7">
        <f t="shared" si="109"/>
        <v>3.741982719298246</v>
      </c>
      <c r="R396" s="7">
        <f t="shared" si="110"/>
        <v>1.6152389473684208</v>
      </c>
      <c r="S396" s="5">
        <f t="shared" si="111"/>
        <v>4.9185392692531804E-2</v>
      </c>
      <c r="T396" s="5">
        <f t="shared" si="112"/>
        <v>3.0100334713936135E-2</v>
      </c>
      <c r="U396" s="5">
        <f t="shared" si="105"/>
        <v>1.9085057978595669E-2</v>
      </c>
    </row>
    <row r="397" spans="1:21" x14ac:dyDescent="0.25">
      <c r="A397">
        <v>33</v>
      </c>
      <c r="B397">
        <v>390</v>
      </c>
      <c r="C397" s="10">
        <f t="shared" si="98"/>
        <v>540586.03</v>
      </c>
      <c r="D397" s="10">
        <f>'(Optional) Additional IN-OUT'!H404</f>
        <v>0</v>
      </c>
      <c r="E397" s="10">
        <f>ROUND(((C397+D397)*(1+Nocharge_monthly_return)),2)</f>
        <v>542804.77</v>
      </c>
      <c r="F397" s="10">
        <f t="shared" si="99"/>
        <v>298137.24</v>
      </c>
      <c r="G397" s="10">
        <f t="shared" si="108"/>
        <v>0</v>
      </c>
      <c r="H397" s="10">
        <f>ROUND(((F397+G397)*(1+Withcharge_monthly_return)),2)</f>
        <v>299360.89</v>
      </c>
      <c r="I397" s="10">
        <f t="shared" si="106"/>
        <v>459.93</v>
      </c>
      <c r="J397" t="b">
        <f t="shared" si="100"/>
        <v>0</v>
      </c>
      <c r="K397" s="10">
        <f t="shared" si="107"/>
        <v>0</v>
      </c>
      <c r="L397" s="24">
        <f t="shared" si="101"/>
        <v>459.93</v>
      </c>
      <c r="M397" s="24">
        <f t="shared" si="102"/>
        <v>298900.96000000002</v>
      </c>
      <c r="N397" s="24">
        <f t="shared" si="103"/>
        <v>243903.81</v>
      </c>
      <c r="O397" s="24">
        <f t="shared" si="104"/>
        <v>112954.34000000003</v>
      </c>
      <c r="P397" s="24">
        <f t="shared" si="113"/>
        <v>114000</v>
      </c>
      <c r="Q397" s="7">
        <f t="shared" si="109"/>
        <v>3.7614453508771932</v>
      </c>
      <c r="R397" s="7">
        <f t="shared" si="110"/>
        <v>1.6219382456140354</v>
      </c>
      <c r="S397" s="5">
        <f t="shared" si="111"/>
        <v>4.9188451582136403E-2</v>
      </c>
      <c r="T397" s="5">
        <f t="shared" si="112"/>
        <v>3.0103092623878301E-2</v>
      </c>
      <c r="U397" s="5">
        <f t="shared" si="105"/>
        <v>1.9085358958258102E-2</v>
      </c>
    </row>
    <row r="398" spans="1:21" x14ac:dyDescent="0.25">
      <c r="A398">
        <v>33</v>
      </c>
      <c r="B398">
        <v>391</v>
      </c>
      <c r="C398" s="10">
        <f t="shared" si="98"/>
        <v>542804.77</v>
      </c>
      <c r="D398" s="10">
        <f>'(Optional) Additional IN-OUT'!H405</f>
        <v>0</v>
      </c>
      <c r="E398" s="10">
        <f>ROUND(((C398+D398)*(1+Nocharge_monthly_return)),2)</f>
        <v>545032.61</v>
      </c>
      <c r="F398" s="10">
        <f t="shared" si="99"/>
        <v>298900.96000000002</v>
      </c>
      <c r="G398" s="10">
        <f t="shared" si="108"/>
        <v>0</v>
      </c>
      <c r="H398" s="10">
        <f>ROUND(((F398+G398)*(1+Withcharge_monthly_return)),2)</f>
        <v>300127.75</v>
      </c>
      <c r="I398" s="10">
        <f t="shared" si="106"/>
        <v>461.11</v>
      </c>
      <c r="J398" t="b">
        <f t="shared" si="100"/>
        <v>0</v>
      </c>
      <c r="K398" s="10">
        <f t="shared" si="107"/>
        <v>0</v>
      </c>
      <c r="L398" s="24">
        <f t="shared" si="101"/>
        <v>461.11</v>
      </c>
      <c r="M398" s="24">
        <f t="shared" si="102"/>
        <v>299666.64</v>
      </c>
      <c r="N398" s="24">
        <f t="shared" si="103"/>
        <v>245365.96999999997</v>
      </c>
      <c r="O398" s="24">
        <f t="shared" si="104"/>
        <v>113415.45000000003</v>
      </c>
      <c r="P398" s="24">
        <f t="shared" si="113"/>
        <v>114000</v>
      </c>
      <c r="Q398" s="7">
        <f t="shared" si="109"/>
        <v>3.780987807017544</v>
      </c>
      <c r="R398" s="7">
        <f t="shared" si="110"/>
        <v>1.6286547368421056</v>
      </c>
      <c r="S398" s="5">
        <f t="shared" si="111"/>
        <v>4.9191494454396169E-2</v>
      </c>
      <c r="T398" s="5">
        <f t="shared" si="112"/>
        <v>3.0105836816626489E-2</v>
      </c>
      <c r="U398" s="5">
        <f t="shared" si="105"/>
        <v>1.908565763776968E-2</v>
      </c>
    </row>
    <row r="399" spans="1:21" x14ac:dyDescent="0.25">
      <c r="A399">
        <v>33</v>
      </c>
      <c r="B399">
        <v>392</v>
      </c>
      <c r="C399" s="10">
        <f t="shared" si="98"/>
        <v>545032.61</v>
      </c>
      <c r="D399" s="10">
        <f>'(Optional) Additional IN-OUT'!H406</f>
        <v>0</v>
      </c>
      <c r="E399" s="10">
        <f>ROUND(((C399+D399)*(1+Nocharge_monthly_return)),2)</f>
        <v>547269.6</v>
      </c>
      <c r="F399" s="10">
        <f t="shared" si="99"/>
        <v>299666.64</v>
      </c>
      <c r="G399" s="10">
        <f t="shared" si="108"/>
        <v>0</v>
      </c>
      <c r="H399" s="10">
        <f>ROUND(((F399+G399)*(1+Withcharge_monthly_return)),2)</f>
        <v>300896.57</v>
      </c>
      <c r="I399" s="10">
        <f t="shared" si="106"/>
        <v>462.29</v>
      </c>
      <c r="J399" t="b">
        <f t="shared" si="100"/>
        <v>0</v>
      </c>
      <c r="K399" s="10">
        <f t="shared" si="107"/>
        <v>0</v>
      </c>
      <c r="L399" s="24">
        <f t="shared" si="101"/>
        <v>462.29</v>
      </c>
      <c r="M399" s="24">
        <f t="shared" si="102"/>
        <v>300434.28000000003</v>
      </c>
      <c r="N399" s="24">
        <f t="shared" si="103"/>
        <v>246835.31999999995</v>
      </c>
      <c r="O399" s="24">
        <f t="shared" si="104"/>
        <v>113877.74000000002</v>
      </c>
      <c r="P399" s="24">
        <f t="shared" si="113"/>
        <v>114000</v>
      </c>
      <c r="Q399" s="7">
        <f t="shared" si="109"/>
        <v>3.800610526315789</v>
      </c>
      <c r="R399" s="7">
        <f t="shared" si="110"/>
        <v>1.6353884210526317</v>
      </c>
      <c r="S399" s="5">
        <f t="shared" si="111"/>
        <v>4.9194522177361137E-2</v>
      </c>
      <c r="T399" s="5">
        <f t="shared" si="112"/>
        <v>3.0108566868166851E-2</v>
      </c>
      <c r="U399" s="5">
        <f t="shared" si="105"/>
        <v>1.9085955309194286E-2</v>
      </c>
    </row>
    <row r="400" spans="1:21" x14ac:dyDescent="0.25">
      <c r="A400">
        <v>33</v>
      </c>
      <c r="B400">
        <v>393</v>
      </c>
      <c r="C400" s="10">
        <f t="shared" si="98"/>
        <v>547269.6</v>
      </c>
      <c r="D400" s="10">
        <f>'(Optional) Additional IN-OUT'!H407</f>
        <v>0</v>
      </c>
      <c r="E400" s="10">
        <f>ROUND(((C400+D400)*(1+Nocharge_monthly_return)),2)</f>
        <v>549515.77</v>
      </c>
      <c r="F400" s="10">
        <f t="shared" si="99"/>
        <v>300434.28000000003</v>
      </c>
      <c r="G400" s="10">
        <f t="shared" si="108"/>
        <v>0</v>
      </c>
      <c r="H400" s="10">
        <f>ROUND(((F400+G400)*(1+Withcharge_monthly_return)),2)</f>
        <v>301667.36</v>
      </c>
      <c r="I400" s="10">
        <f t="shared" si="106"/>
        <v>463.47</v>
      </c>
      <c r="J400" t="b">
        <f t="shared" si="100"/>
        <v>0</v>
      </c>
      <c r="K400" s="10">
        <f t="shared" si="107"/>
        <v>0</v>
      </c>
      <c r="L400" s="24">
        <f t="shared" si="101"/>
        <v>463.47</v>
      </c>
      <c r="M400" s="24">
        <f t="shared" si="102"/>
        <v>301203.89</v>
      </c>
      <c r="N400" s="24">
        <f t="shared" si="103"/>
        <v>248311.88</v>
      </c>
      <c r="O400" s="24">
        <f t="shared" si="104"/>
        <v>114341.21000000002</v>
      </c>
      <c r="P400" s="24">
        <f t="shared" si="113"/>
        <v>114000</v>
      </c>
      <c r="Q400" s="7">
        <f t="shared" si="109"/>
        <v>3.8203137719298246</v>
      </c>
      <c r="R400" s="7">
        <f t="shared" si="110"/>
        <v>1.6421393859649123</v>
      </c>
      <c r="S400" s="5">
        <f t="shared" si="111"/>
        <v>4.9197534423198068E-2</v>
      </c>
      <c r="T400" s="5">
        <f t="shared" si="112"/>
        <v>3.011128340710113E-2</v>
      </c>
      <c r="U400" s="5">
        <f t="shared" si="105"/>
        <v>1.9086251016096938E-2</v>
      </c>
    </row>
    <row r="401" spans="1:21" x14ac:dyDescent="0.25">
      <c r="A401">
        <v>33</v>
      </c>
      <c r="B401">
        <v>394</v>
      </c>
      <c r="C401" s="10">
        <f t="shared" si="98"/>
        <v>549515.77</v>
      </c>
      <c r="D401" s="10">
        <f>'(Optional) Additional IN-OUT'!H408</f>
        <v>0</v>
      </c>
      <c r="E401" s="10">
        <f>ROUND(((C401+D401)*(1+Nocharge_monthly_return)),2)</f>
        <v>551771.16</v>
      </c>
      <c r="F401" s="10">
        <f t="shared" si="99"/>
        <v>301203.89</v>
      </c>
      <c r="G401" s="10">
        <f t="shared" si="108"/>
        <v>0</v>
      </c>
      <c r="H401" s="10">
        <f>ROUND(((F401+G401)*(1+Withcharge_monthly_return)),2)</f>
        <v>302440.13</v>
      </c>
      <c r="I401" s="10">
        <f t="shared" si="106"/>
        <v>464.66</v>
      </c>
      <c r="J401" t="b">
        <f t="shared" si="100"/>
        <v>0</v>
      </c>
      <c r="K401" s="10">
        <f t="shared" si="107"/>
        <v>0</v>
      </c>
      <c r="L401" s="24">
        <f t="shared" si="101"/>
        <v>464.66</v>
      </c>
      <c r="M401" s="24">
        <f t="shared" si="102"/>
        <v>301975.47000000003</v>
      </c>
      <c r="N401" s="24">
        <f t="shared" si="103"/>
        <v>249795.69</v>
      </c>
      <c r="O401" s="24">
        <f t="shared" si="104"/>
        <v>114805.87000000002</v>
      </c>
      <c r="P401" s="24">
        <f t="shared" si="113"/>
        <v>114000</v>
      </c>
      <c r="Q401" s="7">
        <f t="shared" si="109"/>
        <v>3.840097894736842</v>
      </c>
      <c r="R401" s="7">
        <f t="shared" si="110"/>
        <v>1.6489076315789477</v>
      </c>
      <c r="S401" s="5">
        <f t="shared" si="111"/>
        <v>4.9200531444813941E-2</v>
      </c>
      <c r="T401" s="5">
        <f t="shared" si="112"/>
        <v>3.011398601005616E-2</v>
      </c>
      <c r="U401" s="5">
        <f t="shared" si="105"/>
        <v>1.9086545434757782E-2</v>
      </c>
    </row>
    <row r="402" spans="1:21" x14ac:dyDescent="0.25">
      <c r="A402">
        <v>33</v>
      </c>
      <c r="B402">
        <v>395</v>
      </c>
      <c r="C402" s="10">
        <f t="shared" si="98"/>
        <v>551771.16</v>
      </c>
      <c r="D402" s="10">
        <f>'(Optional) Additional IN-OUT'!H409</f>
        <v>0</v>
      </c>
      <c r="E402" s="10">
        <f>ROUND(((C402+D402)*(1+Nocharge_monthly_return)),2)</f>
        <v>554035.81000000006</v>
      </c>
      <c r="F402" s="10">
        <f t="shared" si="99"/>
        <v>301975.47000000003</v>
      </c>
      <c r="G402" s="10">
        <f t="shared" si="108"/>
        <v>0</v>
      </c>
      <c r="H402" s="10">
        <f>ROUND(((F402+G402)*(1+Withcharge_monthly_return)),2)</f>
        <v>303214.87</v>
      </c>
      <c r="I402" s="10">
        <f t="shared" si="106"/>
        <v>465.85</v>
      </c>
      <c r="J402" t="b">
        <f t="shared" si="100"/>
        <v>0</v>
      </c>
      <c r="K402" s="10">
        <f t="shared" si="107"/>
        <v>0</v>
      </c>
      <c r="L402" s="24">
        <f t="shared" si="101"/>
        <v>465.85</v>
      </c>
      <c r="M402" s="24">
        <f t="shared" si="102"/>
        <v>302749.02</v>
      </c>
      <c r="N402" s="24">
        <f t="shared" si="103"/>
        <v>251286.79000000004</v>
      </c>
      <c r="O402" s="24">
        <f t="shared" si="104"/>
        <v>115271.72000000003</v>
      </c>
      <c r="P402" s="24">
        <f t="shared" si="113"/>
        <v>114000</v>
      </c>
      <c r="Q402" s="7">
        <f t="shared" si="109"/>
        <v>3.8599632456140354</v>
      </c>
      <c r="R402" s="7">
        <f t="shared" si="110"/>
        <v>1.6556931578947371</v>
      </c>
      <c r="S402" s="5">
        <f t="shared" si="111"/>
        <v>4.9203513481462256E-2</v>
      </c>
      <c r="T402" s="5">
        <f t="shared" si="112"/>
        <v>3.0116674261957549E-2</v>
      </c>
      <c r="U402" s="5">
        <f t="shared" si="105"/>
        <v>1.9086839219504707E-2</v>
      </c>
    </row>
    <row r="403" spans="1:21" x14ac:dyDescent="0.25">
      <c r="A403">
        <v>33</v>
      </c>
      <c r="B403">
        <v>396</v>
      </c>
      <c r="C403" s="10">
        <f t="shared" si="98"/>
        <v>554035.81000000006</v>
      </c>
      <c r="D403" s="10">
        <f>'(Optional) Additional IN-OUT'!H410</f>
        <v>0</v>
      </c>
      <c r="E403" s="10">
        <f>ROUND(((C403+D403)*(1+Nocharge_monthly_return)),2)</f>
        <v>556309.75</v>
      </c>
      <c r="F403" s="10">
        <f t="shared" si="99"/>
        <v>302749.02</v>
      </c>
      <c r="G403" s="10">
        <f t="shared" si="108"/>
        <v>0</v>
      </c>
      <c r="H403" s="10">
        <f>ROUND(((F403+G403)*(1+Withcharge_monthly_return)),2)</f>
        <v>303991.59999999998</v>
      </c>
      <c r="I403" s="10">
        <f t="shared" si="106"/>
        <v>467.05</v>
      </c>
      <c r="J403" t="b">
        <f t="shared" si="100"/>
        <v>0</v>
      </c>
      <c r="K403" s="10">
        <f t="shared" si="107"/>
        <v>0</v>
      </c>
      <c r="L403" s="24">
        <f t="shared" si="101"/>
        <v>467.05</v>
      </c>
      <c r="M403" s="24">
        <f t="shared" si="102"/>
        <v>303524.55</v>
      </c>
      <c r="N403" s="24">
        <f t="shared" si="103"/>
        <v>252785.2</v>
      </c>
      <c r="O403" s="24">
        <f t="shared" si="104"/>
        <v>115738.77000000003</v>
      </c>
      <c r="P403" s="24">
        <f t="shared" si="113"/>
        <v>114000</v>
      </c>
      <c r="Q403" s="7">
        <f t="shared" si="109"/>
        <v>3.8799100877192982</v>
      </c>
      <c r="R403" s="7">
        <f t="shared" si="110"/>
        <v>1.6624960526315786</v>
      </c>
      <c r="S403" s="5">
        <f t="shared" si="111"/>
        <v>4.9206480187564863E-2</v>
      </c>
      <c r="T403" s="5">
        <f t="shared" si="112"/>
        <v>3.0119348784345537E-2</v>
      </c>
      <c r="U403" s="5">
        <f t="shared" si="105"/>
        <v>1.9087131403219326E-2</v>
      </c>
    </row>
    <row r="404" spans="1:21" x14ac:dyDescent="0.25">
      <c r="A404">
        <v>34</v>
      </c>
      <c r="B404">
        <v>397</v>
      </c>
      <c r="C404" s="10">
        <f t="shared" si="98"/>
        <v>556309.75</v>
      </c>
      <c r="D404" s="10">
        <f>'(Optional) Additional IN-OUT'!H411</f>
        <v>0</v>
      </c>
      <c r="E404" s="10">
        <f>ROUND(((C404+D404)*(1+Nocharge_monthly_return)),2)</f>
        <v>558593.02</v>
      </c>
      <c r="F404" s="10">
        <f t="shared" si="99"/>
        <v>303524.55</v>
      </c>
      <c r="G404" s="10">
        <f t="shared" si="108"/>
        <v>0</v>
      </c>
      <c r="H404" s="10">
        <f>ROUND(((F404+G404)*(1+Withcharge_monthly_return)),2)</f>
        <v>304770.31</v>
      </c>
      <c r="I404" s="10">
        <f t="shared" si="106"/>
        <v>468.24</v>
      </c>
      <c r="J404" t="b">
        <f t="shared" si="100"/>
        <v>1</v>
      </c>
      <c r="K404" s="10">
        <f t="shared" si="107"/>
        <v>0</v>
      </c>
      <c r="L404" s="24">
        <f t="shared" si="101"/>
        <v>468.24</v>
      </c>
      <c r="M404" s="24">
        <f t="shared" si="102"/>
        <v>304302.07</v>
      </c>
      <c r="N404" s="24">
        <f t="shared" si="103"/>
        <v>254290.95</v>
      </c>
      <c r="O404" s="24">
        <f t="shared" si="104"/>
        <v>116207.01000000004</v>
      </c>
      <c r="P404" s="24">
        <f t="shared" si="113"/>
        <v>114000</v>
      </c>
      <c r="Q404" s="7">
        <f t="shared" si="109"/>
        <v>3.8999387719298246</v>
      </c>
      <c r="R404" s="7">
        <f t="shared" si="110"/>
        <v>1.669316403508772</v>
      </c>
      <c r="S404" s="5">
        <f t="shared" si="111"/>
        <v>4.9209431787386557E-2</v>
      </c>
      <c r="T404" s="5">
        <f t="shared" si="112"/>
        <v>3.0122010185974834E-2</v>
      </c>
      <c r="U404" s="5">
        <f t="shared" si="105"/>
        <v>1.9087421601411723E-2</v>
      </c>
    </row>
    <row r="405" spans="1:21" x14ac:dyDescent="0.25">
      <c r="A405">
        <v>34</v>
      </c>
      <c r="B405">
        <v>398</v>
      </c>
      <c r="C405" s="10">
        <f t="shared" si="98"/>
        <v>558593.02</v>
      </c>
      <c r="D405" s="10">
        <f>'(Optional) Additional IN-OUT'!H412</f>
        <v>0</v>
      </c>
      <c r="E405" s="10">
        <f>ROUND(((C405+D405)*(1+Nocharge_monthly_return)),2)</f>
        <v>560885.66</v>
      </c>
      <c r="F405" s="10">
        <f t="shared" si="99"/>
        <v>304302.07</v>
      </c>
      <c r="G405" s="10">
        <f t="shared" si="108"/>
        <v>0</v>
      </c>
      <c r="H405" s="10">
        <f>ROUND(((F405+G405)*(1+Withcharge_monthly_return)),2)</f>
        <v>305551.02</v>
      </c>
      <c r="I405" s="10">
        <f t="shared" si="106"/>
        <v>469.44</v>
      </c>
      <c r="J405" t="b">
        <f t="shared" si="100"/>
        <v>0</v>
      </c>
      <c r="K405" s="10">
        <f t="shared" si="107"/>
        <v>0</v>
      </c>
      <c r="L405" s="24">
        <f t="shared" si="101"/>
        <v>469.44</v>
      </c>
      <c r="M405" s="24">
        <f t="shared" si="102"/>
        <v>305081.58</v>
      </c>
      <c r="N405" s="24">
        <f t="shared" si="103"/>
        <v>255804.08000000002</v>
      </c>
      <c r="O405" s="24">
        <f t="shared" si="104"/>
        <v>116676.45000000004</v>
      </c>
      <c r="P405" s="24">
        <f t="shared" si="113"/>
        <v>114000</v>
      </c>
      <c r="Q405" s="7">
        <f t="shared" si="109"/>
        <v>3.9200496491228076</v>
      </c>
      <c r="R405" s="7">
        <f t="shared" si="110"/>
        <v>1.6761542105263159</v>
      </c>
      <c r="S405" s="5">
        <f t="shared" si="111"/>
        <v>4.9212368492367403E-2</v>
      </c>
      <c r="T405" s="5">
        <f t="shared" si="112"/>
        <v>3.0124658044964038E-2</v>
      </c>
      <c r="U405" s="5">
        <f t="shared" si="105"/>
        <v>1.9087710447403365E-2</v>
      </c>
    </row>
    <row r="406" spans="1:21" x14ac:dyDescent="0.25">
      <c r="A406">
        <v>34</v>
      </c>
      <c r="B406">
        <v>399</v>
      </c>
      <c r="C406" s="10">
        <f t="shared" si="98"/>
        <v>560885.66</v>
      </c>
      <c r="D406" s="10">
        <f>'(Optional) Additional IN-OUT'!H413</f>
        <v>0</v>
      </c>
      <c r="E406" s="10">
        <f>ROUND(((C406+D406)*(1+Nocharge_monthly_return)),2)</f>
        <v>563187.71</v>
      </c>
      <c r="F406" s="10">
        <f t="shared" si="99"/>
        <v>305081.58</v>
      </c>
      <c r="G406" s="10">
        <f t="shared" si="108"/>
        <v>0</v>
      </c>
      <c r="H406" s="10">
        <f>ROUND(((F406+G406)*(1+Withcharge_monthly_return)),2)</f>
        <v>306333.73</v>
      </c>
      <c r="I406" s="10">
        <f t="shared" si="106"/>
        <v>470.64</v>
      </c>
      <c r="J406" t="b">
        <f t="shared" si="100"/>
        <v>0</v>
      </c>
      <c r="K406" s="10">
        <f t="shared" si="107"/>
        <v>0</v>
      </c>
      <c r="L406" s="24">
        <f t="shared" si="101"/>
        <v>470.64</v>
      </c>
      <c r="M406" s="24">
        <f t="shared" si="102"/>
        <v>305863.08999999997</v>
      </c>
      <c r="N406" s="24">
        <f t="shared" si="103"/>
        <v>257324.62</v>
      </c>
      <c r="O406" s="24">
        <f t="shared" si="104"/>
        <v>117147.09000000004</v>
      </c>
      <c r="P406" s="24">
        <f t="shared" si="113"/>
        <v>114000</v>
      </c>
      <c r="Q406" s="7">
        <f t="shared" si="109"/>
        <v>3.9402430701754385</v>
      </c>
      <c r="R406" s="7">
        <f t="shared" si="110"/>
        <v>1.6830095614035083</v>
      </c>
      <c r="S406" s="5">
        <f t="shared" si="111"/>
        <v>4.9215290501444978E-2</v>
      </c>
      <c r="T406" s="5">
        <f t="shared" si="112"/>
        <v>3.0127292960544689E-2</v>
      </c>
      <c r="U406" s="5">
        <f t="shared" si="105"/>
        <v>1.9087997540900289E-2</v>
      </c>
    </row>
    <row r="407" spans="1:21" x14ac:dyDescent="0.25">
      <c r="A407">
        <v>34</v>
      </c>
      <c r="B407">
        <v>400</v>
      </c>
      <c r="C407" s="10">
        <f t="shared" si="98"/>
        <v>563187.71</v>
      </c>
      <c r="D407" s="10">
        <f>'(Optional) Additional IN-OUT'!H414</f>
        <v>0</v>
      </c>
      <c r="E407" s="10">
        <f>ROUND(((C407+D407)*(1+Nocharge_monthly_return)),2)</f>
        <v>565499.21</v>
      </c>
      <c r="F407" s="10">
        <f t="shared" si="99"/>
        <v>305863.08999999997</v>
      </c>
      <c r="G407" s="10">
        <f t="shared" si="108"/>
        <v>0</v>
      </c>
      <c r="H407" s="10">
        <f>ROUND(((F407+G407)*(1+Withcharge_monthly_return)),2)</f>
        <v>307118.45</v>
      </c>
      <c r="I407" s="10">
        <f t="shared" si="106"/>
        <v>471.85</v>
      </c>
      <c r="J407" t="b">
        <f t="shared" si="100"/>
        <v>0</v>
      </c>
      <c r="K407" s="10">
        <f t="shared" si="107"/>
        <v>0</v>
      </c>
      <c r="L407" s="24">
        <f t="shared" si="101"/>
        <v>471.85</v>
      </c>
      <c r="M407" s="24">
        <f t="shared" si="102"/>
        <v>306646.60000000003</v>
      </c>
      <c r="N407" s="24">
        <f t="shared" si="103"/>
        <v>258852.60999999993</v>
      </c>
      <c r="O407" s="24">
        <f t="shared" si="104"/>
        <v>117618.94000000005</v>
      </c>
      <c r="P407" s="24">
        <f t="shared" si="113"/>
        <v>114000</v>
      </c>
      <c r="Q407" s="7">
        <f t="shared" si="109"/>
        <v>3.9605193859649122</v>
      </c>
      <c r="R407" s="7">
        <f t="shared" si="110"/>
        <v>1.6898824561403512</v>
      </c>
      <c r="S407" s="5">
        <f t="shared" si="111"/>
        <v>4.9218198001370089E-2</v>
      </c>
      <c r="T407" s="5">
        <f t="shared" si="112"/>
        <v>3.0129914511777846E-2</v>
      </c>
      <c r="U407" s="5">
        <f t="shared" si="105"/>
        <v>1.9088283489592243E-2</v>
      </c>
    </row>
    <row r="408" spans="1:21" x14ac:dyDescent="0.25">
      <c r="A408">
        <v>34</v>
      </c>
      <c r="B408">
        <v>401</v>
      </c>
      <c r="C408" s="10">
        <f t="shared" si="98"/>
        <v>565499.21</v>
      </c>
      <c r="D408" s="10">
        <f>'(Optional) Additional IN-OUT'!H415</f>
        <v>0</v>
      </c>
      <c r="E408" s="10">
        <f>ROUND(((C408+D408)*(1+Nocharge_monthly_return)),2)</f>
        <v>567820.19999999995</v>
      </c>
      <c r="F408" s="10">
        <f t="shared" si="99"/>
        <v>306646.60000000003</v>
      </c>
      <c r="G408" s="10">
        <f t="shared" si="108"/>
        <v>0</v>
      </c>
      <c r="H408" s="10">
        <f>ROUND(((F408+G408)*(1+Withcharge_monthly_return)),2)</f>
        <v>307905.18</v>
      </c>
      <c r="I408" s="10">
        <f t="shared" si="106"/>
        <v>473.06</v>
      </c>
      <c r="J408" t="b">
        <f t="shared" si="100"/>
        <v>0</v>
      </c>
      <c r="K408" s="10">
        <f t="shared" si="107"/>
        <v>0</v>
      </c>
      <c r="L408" s="24">
        <f t="shared" si="101"/>
        <v>473.06</v>
      </c>
      <c r="M408" s="24">
        <f t="shared" si="102"/>
        <v>307432.12</v>
      </c>
      <c r="N408" s="24">
        <f t="shared" si="103"/>
        <v>260388.07999999996</v>
      </c>
      <c r="O408" s="24">
        <f t="shared" si="104"/>
        <v>118092.00000000004</v>
      </c>
      <c r="P408" s="24">
        <f t="shared" si="113"/>
        <v>114000</v>
      </c>
      <c r="Q408" s="7">
        <f t="shared" si="109"/>
        <v>3.9808789473684207</v>
      </c>
      <c r="R408" s="7">
        <f t="shared" si="110"/>
        <v>1.6967729824561402</v>
      </c>
      <c r="S408" s="5">
        <f t="shared" si="111"/>
        <v>4.922109116701695E-2</v>
      </c>
      <c r="T408" s="5">
        <f t="shared" si="112"/>
        <v>3.013252328859516E-2</v>
      </c>
      <c r="U408" s="5">
        <f t="shared" si="105"/>
        <v>1.9088567878421791E-2</v>
      </c>
    </row>
    <row r="409" spans="1:21" x14ac:dyDescent="0.25">
      <c r="A409">
        <v>34</v>
      </c>
      <c r="B409">
        <v>402</v>
      </c>
      <c r="C409" s="10">
        <f t="shared" si="98"/>
        <v>567820.19999999995</v>
      </c>
      <c r="D409" s="10">
        <f>'(Optional) Additional IN-OUT'!H416</f>
        <v>0</v>
      </c>
      <c r="E409" s="10">
        <f>ROUND(((C409+D409)*(1+Nocharge_monthly_return)),2)</f>
        <v>570150.72</v>
      </c>
      <c r="F409" s="10">
        <f t="shared" si="99"/>
        <v>307432.12</v>
      </c>
      <c r="G409" s="10">
        <f t="shared" si="108"/>
        <v>0</v>
      </c>
      <c r="H409" s="10">
        <f>ROUND(((F409+G409)*(1+Withcharge_monthly_return)),2)</f>
        <v>308693.92</v>
      </c>
      <c r="I409" s="10">
        <f t="shared" si="106"/>
        <v>474.27</v>
      </c>
      <c r="J409" t="b">
        <f t="shared" si="100"/>
        <v>0</v>
      </c>
      <c r="K409" s="10">
        <f t="shared" si="107"/>
        <v>0</v>
      </c>
      <c r="L409" s="24">
        <f t="shared" si="101"/>
        <v>474.27</v>
      </c>
      <c r="M409" s="24">
        <f t="shared" si="102"/>
        <v>308219.64999999997</v>
      </c>
      <c r="N409" s="24">
        <f t="shared" si="103"/>
        <v>261931.07</v>
      </c>
      <c r="O409" s="24">
        <f t="shared" si="104"/>
        <v>118566.27000000005</v>
      </c>
      <c r="P409" s="24">
        <f t="shared" si="113"/>
        <v>114000</v>
      </c>
      <c r="Q409" s="7">
        <f t="shared" si="109"/>
        <v>4.0013221052631573</v>
      </c>
      <c r="R409" s="7">
        <f t="shared" si="110"/>
        <v>1.7036811403508767</v>
      </c>
      <c r="S409" s="5">
        <f t="shared" si="111"/>
        <v>4.9223970161685116E-2</v>
      </c>
      <c r="T409" s="5">
        <f t="shared" si="112"/>
        <v>3.0135118871090685E-2</v>
      </c>
      <c r="U409" s="5">
        <f t="shared" si="105"/>
        <v>1.9088851290594431E-2</v>
      </c>
    </row>
    <row r="410" spans="1:21" x14ac:dyDescent="0.25">
      <c r="A410">
        <v>34</v>
      </c>
      <c r="B410">
        <v>403</v>
      </c>
      <c r="C410" s="10">
        <f t="shared" si="98"/>
        <v>570150.72</v>
      </c>
      <c r="D410" s="10">
        <f>'(Optional) Additional IN-OUT'!H417</f>
        <v>0</v>
      </c>
      <c r="E410" s="10">
        <f>ROUND(((C410+D410)*(1+Nocharge_monthly_return)),2)</f>
        <v>572490.80000000005</v>
      </c>
      <c r="F410" s="10">
        <f t="shared" si="99"/>
        <v>308219.64999999997</v>
      </c>
      <c r="G410" s="10">
        <f t="shared" si="108"/>
        <v>0</v>
      </c>
      <c r="H410" s="10">
        <f>ROUND(((F410+G410)*(1+Withcharge_monthly_return)),2)</f>
        <v>309484.68</v>
      </c>
      <c r="I410" s="10">
        <f t="shared" si="106"/>
        <v>475.49</v>
      </c>
      <c r="J410" t="b">
        <f t="shared" si="100"/>
        <v>0</v>
      </c>
      <c r="K410" s="10">
        <f t="shared" si="107"/>
        <v>0</v>
      </c>
      <c r="L410" s="24">
        <f t="shared" si="101"/>
        <v>475.49</v>
      </c>
      <c r="M410" s="24">
        <f t="shared" si="102"/>
        <v>309009.19</v>
      </c>
      <c r="N410" s="24">
        <f t="shared" si="103"/>
        <v>263481.61000000004</v>
      </c>
      <c r="O410" s="24">
        <f t="shared" si="104"/>
        <v>119041.76000000005</v>
      </c>
      <c r="P410" s="24">
        <f t="shared" si="113"/>
        <v>114000</v>
      </c>
      <c r="Q410" s="7">
        <f t="shared" si="109"/>
        <v>4.0218491228070183</v>
      </c>
      <c r="R410" s="7">
        <f t="shared" si="110"/>
        <v>1.7106069298245616</v>
      </c>
      <c r="S410" s="5">
        <f t="shared" si="111"/>
        <v>4.9226834591668836E-2</v>
      </c>
      <c r="T410" s="5">
        <f t="shared" si="112"/>
        <v>3.0137700847454901E-2</v>
      </c>
      <c r="U410" s="5">
        <f t="shared" si="105"/>
        <v>1.9089133744213935E-2</v>
      </c>
    </row>
    <row r="411" spans="1:21" x14ac:dyDescent="0.25">
      <c r="A411">
        <v>34</v>
      </c>
      <c r="B411">
        <v>404</v>
      </c>
      <c r="C411" s="10">
        <f t="shared" si="98"/>
        <v>572490.80000000005</v>
      </c>
      <c r="D411" s="10">
        <f>'(Optional) Additional IN-OUT'!H418</f>
        <v>0</v>
      </c>
      <c r="E411" s="10">
        <f>ROUND(((C411+D411)*(1+Nocharge_monthly_return)),2)</f>
        <v>574840.49</v>
      </c>
      <c r="F411" s="10">
        <f t="shared" si="99"/>
        <v>309009.19</v>
      </c>
      <c r="G411" s="10">
        <f t="shared" si="108"/>
        <v>0</v>
      </c>
      <c r="H411" s="10">
        <f>ROUND(((F411+G411)*(1+Withcharge_monthly_return)),2)</f>
        <v>310277.46000000002</v>
      </c>
      <c r="I411" s="10">
        <f t="shared" si="106"/>
        <v>476.7</v>
      </c>
      <c r="J411" t="b">
        <f t="shared" si="100"/>
        <v>0</v>
      </c>
      <c r="K411" s="10">
        <f t="shared" si="107"/>
        <v>0</v>
      </c>
      <c r="L411" s="24">
        <f t="shared" si="101"/>
        <v>476.7</v>
      </c>
      <c r="M411" s="24">
        <f t="shared" si="102"/>
        <v>309800.76</v>
      </c>
      <c r="N411" s="24">
        <f t="shared" si="103"/>
        <v>265039.73</v>
      </c>
      <c r="O411" s="24">
        <f t="shared" si="104"/>
        <v>119518.46000000005</v>
      </c>
      <c r="P411" s="24">
        <f t="shared" si="113"/>
        <v>114000</v>
      </c>
      <c r="Q411" s="7">
        <f t="shared" si="109"/>
        <v>4.0424604385964908</v>
      </c>
      <c r="R411" s="7">
        <f t="shared" si="110"/>
        <v>1.7175505263157897</v>
      </c>
      <c r="S411" s="5">
        <f t="shared" si="111"/>
        <v>4.9229685150884168E-2</v>
      </c>
      <c r="T411" s="5">
        <f t="shared" si="112"/>
        <v>3.0140270789203477E-2</v>
      </c>
      <c r="U411" s="5">
        <f t="shared" si="105"/>
        <v>1.9089414361680691E-2</v>
      </c>
    </row>
    <row r="412" spans="1:21" x14ac:dyDescent="0.25">
      <c r="A412">
        <v>34</v>
      </c>
      <c r="B412">
        <v>405</v>
      </c>
      <c r="C412" s="10">
        <f t="shared" si="98"/>
        <v>574840.49</v>
      </c>
      <c r="D412" s="10">
        <f>'(Optional) Additional IN-OUT'!H419</f>
        <v>0</v>
      </c>
      <c r="E412" s="10">
        <f>ROUND(((C412+D412)*(1+Nocharge_monthly_return)),2)</f>
        <v>577199.81999999995</v>
      </c>
      <c r="F412" s="10">
        <f t="shared" si="99"/>
        <v>309800.76</v>
      </c>
      <c r="G412" s="10">
        <f t="shared" si="108"/>
        <v>0</v>
      </c>
      <c r="H412" s="10">
        <f>ROUND(((F412+G412)*(1+Withcharge_monthly_return)),2)</f>
        <v>311072.28000000003</v>
      </c>
      <c r="I412" s="10">
        <f t="shared" si="106"/>
        <v>477.92</v>
      </c>
      <c r="J412" t="b">
        <f t="shared" si="100"/>
        <v>0</v>
      </c>
      <c r="K412" s="10">
        <f t="shared" si="107"/>
        <v>0</v>
      </c>
      <c r="L412" s="24">
        <f t="shared" si="101"/>
        <v>477.92</v>
      </c>
      <c r="M412" s="24">
        <f t="shared" si="102"/>
        <v>310594.36000000004</v>
      </c>
      <c r="N412" s="24">
        <f t="shared" si="103"/>
        <v>266605.4599999999</v>
      </c>
      <c r="O412" s="24">
        <f t="shared" si="104"/>
        <v>119996.38000000005</v>
      </c>
      <c r="P412" s="24">
        <f t="shared" si="113"/>
        <v>114000</v>
      </c>
      <c r="Q412" s="7">
        <f t="shared" si="109"/>
        <v>4.063156315789473</v>
      </c>
      <c r="R412" s="7">
        <f t="shared" si="110"/>
        <v>1.7245119298245619</v>
      </c>
      <c r="S412" s="5">
        <f t="shared" si="111"/>
        <v>4.9232521430982008E-2</v>
      </c>
      <c r="T412" s="5">
        <f t="shared" si="112"/>
        <v>3.0142828270639934E-2</v>
      </c>
      <c r="U412" s="5">
        <f t="shared" si="105"/>
        <v>1.9089693160342074E-2</v>
      </c>
    </row>
    <row r="413" spans="1:21" x14ac:dyDescent="0.25">
      <c r="A413">
        <v>34</v>
      </c>
      <c r="B413">
        <v>406</v>
      </c>
      <c r="C413" s="10">
        <f t="shared" si="98"/>
        <v>577199.81999999995</v>
      </c>
      <c r="D413" s="10">
        <f>'(Optional) Additional IN-OUT'!H420</f>
        <v>0</v>
      </c>
      <c r="E413" s="10">
        <f>ROUND(((C413+D413)*(1+Nocharge_monthly_return)),2)</f>
        <v>579568.82999999996</v>
      </c>
      <c r="F413" s="10">
        <f t="shared" si="99"/>
        <v>310594.36000000004</v>
      </c>
      <c r="G413" s="10">
        <f t="shared" si="108"/>
        <v>0</v>
      </c>
      <c r="H413" s="10">
        <f>ROUND(((F413+G413)*(1+Withcharge_monthly_return)),2)</f>
        <v>311869.14</v>
      </c>
      <c r="I413" s="10">
        <f t="shared" si="106"/>
        <v>479.15</v>
      </c>
      <c r="J413" t="b">
        <f t="shared" si="100"/>
        <v>0</v>
      </c>
      <c r="K413" s="10">
        <f t="shared" si="107"/>
        <v>0</v>
      </c>
      <c r="L413" s="24">
        <f t="shared" si="101"/>
        <v>479.15</v>
      </c>
      <c r="M413" s="24">
        <f t="shared" si="102"/>
        <v>311389.99</v>
      </c>
      <c r="N413" s="24">
        <f t="shared" si="103"/>
        <v>268178.83999999997</v>
      </c>
      <c r="O413" s="24">
        <f t="shared" si="104"/>
        <v>120475.53000000004</v>
      </c>
      <c r="P413" s="24">
        <f t="shared" si="113"/>
        <v>114000</v>
      </c>
      <c r="Q413" s="7">
        <f t="shared" si="109"/>
        <v>4.0839371052631579</v>
      </c>
      <c r="R413" s="7">
        <f t="shared" si="110"/>
        <v>1.7314911403508773</v>
      </c>
      <c r="S413" s="5">
        <f t="shared" si="111"/>
        <v>4.9235343562364461E-2</v>
      </c>
      <c r="T413" s="5">
        <f t="shared" si="112"/>
        <v>3.0145372874178841E-2</v>
      </c>
      <c r="U413" s="5">
        <f t="shared" si="105"/>
        <v>1.9089970688185621E-2</v>
      </c>
    </row>
    <row r="414" spans="1:21" x14ac:dyDescent="0.25">
      <c r="A414">
        <v>34</v>
      </c>
      <c r="B414">
        <v>407</v>
      </c>
      <c r="C414" s="10">
        <f t="shared" si="98"/>
        <v>579568.82999999996</v>
      </c>
      <c r="D414" s="10">
        <f>'(Optional) Additional IN-OUT'!H421</f>
        <v>0</v>
      </c>
      <c r="E414" s="10">
        <f>ROUND(((C414+D414)*(1+Nocharge_monthly_return)),2)</f>
        <v>581947.56999999995</v>
      </c>
      <c r="F414" s="10">
        <f t="shared" si="99"/>
        <v>311389.99</v>
      </c>
      <c r="G414" s="10">
        <f t="shared" si="108"/>
        <v>0</v>
      </c>
      <c r="H414" s="10">
        <f>ROUND(((F414+G414)*(1+Withcharge_monthly_return)),2)</f>
        <v>312668.03000000003</v>
      </c>
      <c r="I414" s="10">
        <f t="shared" si="106"/>
        <v>480.38</v>
      </c>
      <c r="J414" t="b">
        <f t="shared" si="100"/>
        <v>0</v>
      </c>
      <c r="K414" s="10">
        <f t="shared" si="107"/>
        <v>0</v>
      </c>
      <c r="L414" s="24">
        <f t="shared" si="101"/>
        <v>480.38</v>
      </c>
      <c r="M414" s="24">
        <f t="shared" si="102"/>
        <v>312187.65000000002</v>
      </c>
      <c r="N414" s="24">
        <f t="shared" si="103"/>
        <v>269759.91999999993</v>
      </c>
      <c r="O414" s="24">
        <f t="shared" si="104"/>
        <v>120955.91000000005</v>
      </c>
      <c r="P414" s="24">
        <f t="shared" si="113"/>
        <v>114000</v>
      </c>
      <c r="Q414" s="7">
        <f t="shared" si="109"/>
        <v>4.1048032456140344</v>
      </c>
      <c r="R414" s="7">
        <f t="shared" si="110"/>
        <v>1.7384881578947371</v>
      </c>
      <c r="S414" s="5">
        <f t="shared" si="111"/>
        <v>4.9238152196721424E-2</v>
      </c>
      <c r="T414" s="5">
        <f t="shared" si="112"/>
        <v>3.0147904190227157E-2</v>
      </c>
      <c r="U414" s="5">
        <f t="shared" si="105"/>
        <v>1.9090248006494268E-2</v>
      </c>
    </row>
    <row r="415" spans="1:21" x14ac:dyDescent="0.25">
      <c r="A415">
        <v>34</v>
      </c>
      <c r="B415">
        <v>408</v>
      </c>
      <c r="C415" s="10">
        <f t="shared" si="98"/>
        <v>581947.56999999995</v>
      </c>
      <c r="D415" s="10">
        <f>'(Optional) Additional IN-OUT'!H422</f>
        <v>0</v>
      </c>
      <c r="E415" s="10">
        <f>ROUND(((C415+D415)*(1+Nocharge_monthly_return)),2)</f>
        <v>584336.06999999995</v>
      </c>
      <c r="F415" s="10">
        <f t="shared" si="99"/>
        <v>312187.65000000002</v>
      </c>
      <c r="G415" s="10">
        <f t="shared" si="108"/>
        <v>0</v>
      </c>
      <c r="H415" s="10">
        <f>ROUND(((F415+G415)*(1+Withcharge_monthly_return)),2)</f>
        <v>313468.96999999997</v>
      </c>
      <c r="I415" s="10">
        <f t="shared" si="106"/>
        <v>481.61</v>
      </c>
      <c r="J415" t="b">
        <f t="shared" si="100"/>
        <v>0</v>
      </c>
      <c r="K415" s="10">
        <f t="shared" si="107"/>
        <v>0</v>
      </c>
      <c r="L415" s="24">
        <f t="shared" si="101"/>
        <v>481.61</v>
      </c>
      <c r="M415" s="24">
        <f t="shared" si="102"/>
        <v>312987.36</v>
      </c>
      <c r="N415" s="24">
        <f t="shared" si="103"/>
        <v>271348.70999999996</v>
      </c>
      <c r="O415" s="24">
        <f t="shared" si="104"/>
        <v>121437.52000000005</v>
      </c>
      <c r="P415" s="24">
        <f t="shared" si="113"/>
        <v>114000</v>
      </c>
      <c r="Q415" s="7">
        <f t="shared" si="109"/>
        <v>4.1257549999999998</v>
      </c>
      <c r="R415" s="7">
        <f t="shared" si="110"/>
        <v>1.7455031578947366</v>
      </c>
      <c r="S415" s="5">
        <f t="shared" si="111"/>
        <v>4.9240946905592345E-2</v>
      </c>
      <c r="T415" s="5">
        <f t="shared" si="112"/>
        <v>3.0150423753152897E-2</v>
      </c>
      <c r="U415" s="5">
        <f t="shared" si="105"/>
        <v>1.9090523152439448E-2</v>
      </c>
    </row>
    <row r="416" spans="1:21" x14ac:dyDescent="0.25">
      <c r="A416">
        <v>35</v>
      </c>
      <c r="B416">
        <v>409</v>
      </c>
      <c r="C416" s="10">
        <f t="shared" si="98"/>
        <v>584336.06999999995</v>
      </c>
      <c r="D416" s="10">
        <f>'(Optional) Additional IN-OUT'!H423</f>
        <v>0</v>
      </c>
      <c r="E416" s="10">
        <f>ROUND(((C416+D416)*(1+Nocharge_monthly_return)),2)</f>
        <v>586734.37</v>
      </c>
      <c r="F416" s="10">
        <f t="shared" si="99"/>
        <v>312987.36</v>
      </c>
      <c r="G416" s="10">
        <f t="shared" si="108"/>
        <v>0</v>
      </c>
      <c r="H416" s="10">
        <f>ROUND(((F416+G416)*(1+Withcharge_monthly_return)),2)</f>
        <v>314271.96000000002</v>
      </c>
      <c r="I416" s="10">
        <f t="shared" si="106"/>
        <v>482.84</v>
      </c>
      <c r="J416" t="b">
        <f t="shared" si="100"/>
        <v>1</v>
      </c>
      <c r="K416" s="10">
        <f t="shared" si="107"/>
        <v>0</v>
      </c>
      <c r="L416" s="24">
        <f t="shared" si="101"/>
        <v>482.84</v>
      </c>
      <c r="M416" s="24">
        <f t="shared" si="102"/>
        <v>313789.12</v>
      </c>
      <c r="N416" s="24">
        <f t="shared" si="103"/>
        <v>272945.25</v>
      </c>
      <c r="O416" s="24">
        <f t="shared" si="104"/>
        <v>121920.36000000004</v>
      </c>
      <c r="P416" s="24">
        <f t="shared" si="113"/>
        <v>114000</v>
      </c>
      <c r="Q416" s="7">
        <f t="shared" si="109"/>
        <v>4.1467927192982454</v>
      </c>
      <c r="R416" s="7">
        <f t="shared" si="110"/>
        <v>1.7525361403508772</v>
      </c>
      <c r="S416" s="5">
        <f t="shared" si="111"/>
        <v>4.92437277893552E-2</v>
      </c>
      <c r="T416" s="5">
        <f t="shared" si="112"/>
        <v>3.0152931140003621E-2</v>
      </c>
      <c r="U416" s="5">
        <f t="shared" si="105"/>
        <v>1.909079664935158E-2</v>
      </c>
    </row>
    <row r="417" spans="1:21" x14ac:dyDescent="0.25">
      <c r="A417">
        <v>35</v>
      </c>
      <c r="B417">
        <v>410</v>
      </c>
      <c r="C417" s="10">
        <f t="shared" si="98"/>
        <v>586734.37</v>
      </c>
      <c r="D417" s="10">
        <f>'(Optional) Additional IN-OUT'!H424</f>
        <v>0</v>
      </c>
      <c r="E417" s="10">
        <f>ROUND(((C417+D417)*(1+Nocharge_monthly_return)),2)</f>
        <v>589142.52</v>
      </c>
      <c r="F417" s="10">
        <f t="shared" si="99"/>
        <v>313789.12</v>
      </c>
      <c r="G417" s="10">
        <f t="shared" si="108"/>
        <v>0</v>
      </c>
      <c r="H417" s="10">
        <f>ROUND(((F417+G417)*(1+Withcharge_monthly_return)),2)</f>
        <v>315077.01</v>
      </c>
      <c r="I417" s="10">
        <f t="shared" si="106"/>
        <v>484.08</v>
      </c>
      <c r="J417" t="b">
        <f t="shared" si="100"/>
        <v>0</v>
      </c>
      <c r="K417" s="10">
        <f t="shared" si="107"/>
        <v>0</v>
      </c>
      <c r="L417" s="24">
        <f t="shared" si="101"/>
        <v>484.08</v>
      </c>
      <c r="M417" s="24">
        <f t="shared" si="102"/>
        <v>314592.93</v>
      </c>
      <c r="N417" s="24">
        <f t="shared" si="103"/>
        <v>274549.59000000003</v>
      </c>
      <c r="O417" s="24">
        <f t="shared" si="104"/>
        <v>122404.44000000005</v>
      </c>
      <c r="P417" s="24">
        <f t="shared" si="113"/>
        <v>114000</v>
      </c>
      <c r="Q417" s="7">
        <f t="shared" si="109"/>
        <v>4.1679168421052637</v>
      </c>
      <c r="R417" s="7">
        <f t="shared" si="110"/>
        <v>1.759587105263158</v>
      </c>
      <c r="S417" s="5">
        <f t="shared" si="111"/>
        <v>4.9246495460141489E-2</v>
      </c>
      <c r="T417" s="5">
        <f t="shared" si="112"/>
        <v>3.0155425935829379E-2</v>
      </c>
      <c r="U417" s="5">
        <f t="shared" si="105"/>
        <v>1.909106952431211E-2</v>
      </c>
    </row>
    <row r="418" spans="1:21" x14ac:dyDescent="0.25">
      <c r="A418">
        <v>35</v>
      </c>
      <c r="B418">
        <v>411</v>
      </c>
      <c r="C418" s="10">
        <f t="shared" si="98"/>
        <v>589142.52</v>
      </c>
      <c r="D418" s="10">
        <f>'(Optional) Additional IN-OUT'!H425</f>
        <v>0</v>
      </c>
      <c r="E418" s="10">
        <f>ROUND(((C418+D418)*(1+Nocharge_monthly_return)),2)</f>
        <v>591560.55000000005</v>
      </c>
      <c r="F418" s="10">
        <f t="shared" si="99"/>
        <v>314592.93</v>
      </c>
      <c r="G418" s="10">
        <f t="shared" si="108"/>
        <v>0</v>
      </c>
      <c r="H418" s="10">
        <f>ROUND(((F418+G418)*(1+Withcharge_monthly_return)),2)</f>
        <v>315884.12</v>
      </c>
      <c r="I418" s="10">
        <f t="shared" si="106"/>
        <v>485.32</v>
      </c>
      <c r="J418" t="b">
        <f t="shared" si="100"/>
        <v>0</v>
      </c>
      <c r="K418" s="10">
        <f t="shared" si="107"/>
        <v>0</v>
      </c>
      <c r="L418" s="24">
        <f t="shared" si="101"/>
        <v>485.32</v>
      </c>
      <c r="M418" s="24">
        <f t="shared" si="102"/>
        <v>315398.8</v>
      </c>
      <c r="N418" s="24">
        <f t="shared" si="103"/>
        <v>276161.75000000006</v>
      </c>
      <c r="O418" s="24">
        <f t="shared" si="104"/>
        <v>122889.76000000005</v>
      </c>
      <c r="P418" s="24">
        <f t="shared" si="113"/>
        <v>114000</v>
      </c>
      <c r="Q418" s="7">
        <f t="shared" si="109"/>
        <v>4.1891276315789474</v>
      </c>
      <c r="R418" s="7">
        <f t="shared" si="110"/>
        <v>1.7666561403508769</v>
      </c>
      <c r="S418" s="5">
        <f t="shared" si="111"/>
        <v>4.9249249471519291E-2</v>
      </c>
      <c r="T418" s="5">
        <f t="shared" si="112"/>
        <v>3.0157908687202271E-2</v>
      </c>
      <c r="U418" s="5">
        <f t="shared" si="105"/>
        <v>1.9091340784317019E-2</v>
      </c>
    </row>
    <row r="419" spans="1:21" x14ac:dyDescent="0.25">
      <c r="A419">
        <v>35</v>
      </c>
      <c r="B419">
        <v>412</v>
      </c>
      <c r="C419" s="10">
        <f t="shared" si="98"/>
        <v>591560.55000000005</v>
      </c>
      <c r="D419" s="10">
        <f>'(Optional) Additional IN-OUT'!H426</f>
        <v>0</v>
      </c>
      <c r="E419" s="10">
        <f>ROUND(((C419+D419)*(1+Nocharge_monthly_return)),2)</f>
        <v>593988.5</v>
      </c>
      <c r="F419" s="10">
        <f t="shared" si="99"/>
        <v>315398.8</v>
      </c>
      <c r="G419" s="10">
        <f t="shared" si="108"/>
        <v>0</v>
      </c>
      <c r="H419" s="10">
        <f>ROUND(((F419+G419)*(1+Withcharge_monthly_return)),2)</f>
        <v>316693.3</v>
      </c>
      <c r="I419" s="10">
        <f t="shared" si="106"/>
        <v>486.56</v>
      </c>
      <c r="J419" t="b">
        <f t="shared" si="100"/>
        <v>0</v>
      </c>
      <c r="K419" s="10">
        <f t="shared" si="107"/>
        <v>0</v>
      </c>
      <c r="L419" s="24">
        <f t="shared" si="101"/>
        <v>486.56</v>
      </c>
      <c r="M419" s="24">
        <f t="shared" si="102"/>
        <v>316206.74</v>
      </c>
      <c r="N419" s="24">
        <f t="shared" si="103"/>
        <v>277781.76000000001</v>
      </c>
      <c r="O419" s="24">
        <f t="shared" si="104"/>
        <v>123376.32000000005</v>
      </c>
      <c r="P419" s="24">
        <f t="shared" si="113"/>
        <v>114000</v>
      </c>
      <c r="Q419" s="7">
        <f t="shared" si="109"/>
        <v>4.2104254385964914</v>
      </c>
      <c r="R419" s="7">
        <f t="shared" si="110"/>
        <v>1.7737433333333334</v>
      </c>
      <c r="S419" s="5">
        <f t="shared" si="111"/>
        <v>4.9251989896190417E-2</v>
      </c>
      <c r="T419" s="5">
        <f t="shared" si="112"/>
        <v>3.0160379929492581E-2</v>
      </c>
      <c r="U419" s="5">
        <f t="shared" si="105"/>
        <v>1.9091609966697835E-2</v>
      </c>
    </row>
    <row r="420" spans="1:21" x14ac:dyDescent="0.25">
      <c r="A420">
        <v>35</v>
      </c>
      <c r="B420">
        <v>413</v>
      </c>
      <c r="C420" s="10">
        <f t="shared" si="98"/>
        <v>593988.5</v>
      </c>
      <c r="D420" s="10">
        <f>'(Optional) Additional IN-OUT'!H427</f>
        <v>0</v>
      </c>
      <c r="E420" s="10">
        <f>ROUND(((C420+D420)*(1+Nocharge_monthly_return)),2)</f>
        <v>596426.42000000004</v>
      </c>
      <c r="F420" s="10">
        <f t="shared" si="99"/>
        <v>316206.74</v>
      </c>
      <c r="G420" s="10">
        <f t="shared" si="108"/>
        <v>0</v>
      </c>
      <c r="H420" s="10">
        <f>ROUND(((F420+G420)*(1+Withcharge_monthly_return)),2)</f>
        <v>317504.55</v>
      </c>
      <c r="I420" s="10">
        <f t="shared" si="106"/>
        <v>487.81</v>
      </c>
      <c r="J420" t="b">
        <f t="shared" si="100"/>
        <v>0</v>
      </c>
      <c r="K420" s="10">
        <f t="shared" si="107"/>
        <v>0</v>
      </c>
      <c r="L420" s="24">
        <f t="shared" si="101"/>
        <v>487.81</v>
      </c>
      <c r="M420" s="24">
        <f t="shared" si="102"/>
        <v>317016.74</v>
      </c>
      <c r="N420" s="24">
        <f t="shared" si="103"/>
        <v>279409.68000000005</v>
      </c>
      <c r="O420" s="24">
        <f t="shared" si="104"/>
        <v>123864.13000000005</v>
      </c>
      <c r="P420" s="24">
        <f t="shared" si="113"/>
        <v>114000</v>
      </c>
      <c r="Q420" s="7">
        <f t="shared" si="109"/>
        <v>4.2318107017543865</v>
      </c>
      <c r="R420" s="7">
        <f t="shared" si="110"/>
        <v>1.7808485964912282</v>
      </c>
      <c r="S420" s="5">
        <f t="shared" si="111"/>
        <v>4.9254717309240553E-2</v>
      </c>
      <c r="T420" s="5">
        <f t="shared" si="112"/>
        <v>3.0162838298685553E-2</v>
      </c>
      <c r="U420" s="5">
        <f t="shared" si="105"/>
        <v>1.9091879010555E-2</v>
      </c>
    </row>
    <row r="421" spans="1:21" x14ac:dyDescent="0.25">
      <c r="A421">
        <v>35</v>
      </c>
      <c r="B421">
        <v>414</v>
      </c>
      <c r="C421" s="10">
        <f t="shared" si="98"/>
        <v>596426.42000000004</v>
      </c>
      <c r="D421" s="10">
        <f>'(Optional) Additional IN-OUT'!H428</f>
        <v>0</v>
      </c>
      <c r="E421" s="10">
        <f>ROUND(((C421+D421)*(1+Nocharge_monthly_return)),2)</f>
        <v>598874.35</v>
      </c>
      <c r="F421" s="10">
        <f t="shared" si="99"/>
        <v>317016.74</v>
      </c>
      <c r="G421" s="10">
        <f t="shared" si="108"/>
        <v>0</v>
      </c>
      <c r="H421" s="10">
        <f>ROUND(((F421+G421)*(1+Withcharge_monthly_return)),2)</f>
        <v>318317.88</v>
      </c>
      <c r="I421" s="10">
        <f t="shared" si="106"/>
        <v>489.06</v>
      </c>
      <c r="J421" t="b">
        <f t="shared" si="100"/>
        <v>0</v>
      </c>
      <c r="K421" s="10">
        <f t="shared" si="107"/>
        <v>0</v>
      </c>
      <c r="L421" s="24">
        <f t="shared" si="101"/>
        <v>489.06</v>
      </c>
      <c r="M421" s="24">
        <f t="shared" si="102"/>
        <v>317828.82</v>
      </c>
      <c r="N421" s="24">
        <f t="shared" si="103"/>
        <v>281045.52999999997</v>
      </c>
      <c r="O421" s="24">
        <f t="shared" si="104"/>
        <v>124353.19000000005</v>
      </c>
      <c r="P421" s="24">
        <f t="shared" si="113"/>
        <v>114000</v>
      </c>
      <c r="Q421" s="7">
        <f t="shared" si="109"/>
        <v>4.2532837719298247</v>
      </c>
      <c r="R421" s="7">
        <f t="shared" si="110"/>
        <v>1.7879721052631581</v>
      </c>
      <c r="S421" s="5">
        <f t="shared" si="111"/>
        <v>4.9257431756129476E-2</v>
      </c>
      <c r="T421" s="5">
        <f t="shared" si="112"/>
        <v>3.0165285275882588E-2</v>
      </c>
      <c r="U421" s="5">
        <f t="shared" si="105"/>
        <v>1.9092146480246888E-2</v>
      </c>
    </row>
    <row r="422" spans="1:21" x14ac:dyDescent="0.25">
      <c r="A422">
        <v>35</v>
      </c>
      <c r="B422">
        <v>415</v>
      </c>
      <c r="C422" s="10">
        <f t="shared" si="98"/>
        <v>598874.35</v>
      </c>
      <c r="D422" s="10">
        <f>'(Optional) Additional IN-OUT'!H429</f>
        <v>0</v>
      </c>
      <c r="E422" s="10">
        <f>ROUND(((C422+D422)*(1+Nocharge_monthly_return)),2)</f>
        <v>601332.31999999995</v>
      </c>
      <c r="F422" s="10">
        <f t="shared" si="99"/>
        <v>317828.82</v>
      </c>
      <c r="G422" s="10">
        <f t="shared" si="108"/>
        <v>0</v>
      </c>
      <c r="H422" s="10">
        <f>ROUND(((F422+G422)*(1+Withcharge_monthly_return)),2)</f>
        <v>319133.28999999998</v>
      </c>
      <c r="I422" s="10">
        <f t="shared" si="106"/>
        <v>490.31</v>
      </c>
      <c r="J422" t="b">
        <f t="shared" si="100"/>
        <v>0</v>
      </c>
      <c r="K422" s="10">
        <f t="shared" si="107"/>
        <v>0</v>
      </c>
      <c r="L422" s="24">
        <f t="shared" si="101"/>
        <v>490.31</v>
      </c>
      <c r="M422" s="24">
        <f t="shared" si="102"/>
        <v>318642.98</v>
      </c>
      <c r="N422" s="24">
        <f t="shared" si="103"/>
        <v>282689.33999999997</v>
      </c>
      <c r="O422" s="24">
        <f t="shared" si="104"/>
        <v>124843.50000000004</v>
      </c>
      <c r="P422" s="24">
        <f t="shared" si="113"/>
        <v>114000</v>
      </c>
      <c r="Q422" s="7">
        <f t="shared" si="109"/>
        <v>4.2748449122807015</v>
      </c>
      <c r="R422" s="7">
        <f t="shared" si="110"/>
        <v>1.7951138596491227</v>
      </c>
      <c r="S422" s="5">
        <f t="shared" si="111"/>
        <v>4.926013276963289E-2</v>
      </c>
      <c r="T422" s="5">
        <f t="shared" si="112"/>
        <v>3.0167720442861271E-2</v>
      </c>
      <c r="U422" s="5">
        <f t="shared" si="105"/>
        <v>1.909241232677162E-2</v>
      </c>
    </row>
    <row r="423" spans="1:21" x14ac:dyDescent="0.25">
      <c r="A423">
        <v>35</v>
      </c>
      <c r="B423">
        <v>416</v>
      </c>
      <c r="C423" s="10">
        <f t="shared" si="98"/>
        <v>601332.31999999995</v>
      </c>
      <c r="D423" s="10">
        <f>'(Optional) Additional IN-OUT'!H430</f>
        <v>0</v>
      </c>
      <c r="E423" s="10">
        <f>ROUND(((C423+D423)*(1+Nocharge_monthly_return)),2)</f>
        <v>603800.38</v>
      </c>
      <c r="F423" s="10">
        <f t="shared" si="99"/>
        <v>318642.98</v>
      </c>
      <c r="G423" s="10">
        <f t="shared" si="108"/>
        <v>0</v>
      </c>
      <c r="H423" s="10">
        <f>ROUND(((F423+G423)*(1+Withcharge_monthly_return)),2)</f>
        <v>319950.78999999998</v>
      </c>
      <c r="I423" s="10">
        <f t="shared" si="106"/>
        <v>491.57</v>
      </c>
      <c r="J423" t="b">
        <f t="shared" si="100"/>
        <v>0</v>
      </c>
      <c r="K423" s="10">
        <f t="shared" si="107"/>
        <v>0</v>
      </c>
      <c r="L423" s="24">
        <f t="shared" si="101"/>
        <v>491.57</v>
      </c>
      <c r="M423" s="24">
        <f t="shared" si="102"/>
        <v>319459.21999999997</v>
      </c>
      <c r="N423" s="24">
        <f t="shared" si="103"/>
        <v>284341.16000000003</v>
      </c>
      <c r="O423" s="24">
        <f t="shared" si="104"/>
        <v>125335.07000000005</v>
      </c>
      <c r="P423" s="24">
        <f t="shared" si="113"/>
        <v>114000</v>
      </c>
      <c r="Q423" s="7">
        <f t="shared" si="109"/>
        <v>4.2964945614035086</v>
      </c>
      <c r="R423" s="7">
        <f t="shared" si="110"/>
        <v>1.8022738596491226</v>
      </c>
      <c r="S423" s="5">
        <f t="shared" si="111"/>
        <v>4.9262820890249463E-2</v>
      </c>
      <c r="T423" s="5">
        <f t="shared" si="112"/>
        <v>3.0170143389234266E-2</v>
      </c>
      <c r="U423" s="5">
        <f t="shared" si="105"/>
        <v>1.9092677501015197E-2</v>
      </c>
    </row>
    <row r="424" spans="1:21" x14ac:dyDescent="0.25">
      <c r="A424">
        <v>35</v>
      </c>
      <c r="B424">
        <v>417</v>
      </c>
      <c r="C424" s="10">
        <f t="shared" si="98"/>
        <v>603800.38</v>
      </c>
      <c r="D424" s="10">
        <f>'(Optional) Additional IN-OUT'!H431</f>
        <v>0</v>
      </c>
      <c r="E424" s="10">
        <f>ROUND(((C424+D424)*(1+Nocharge_monthly_return)),2)</f>
        <v>606278.56999999995</v>
      </c>
      <c r="F424" s="10">
        <f t="shared" si="99"/>
        <v>319459.21999999997</v>
      </c>
      <c r="G424" s="10">
        <f t="shared" si="108"/>
        <v>0</v>
      </c>
      <c r="H424" s="10">
        <f>ROUND(((F424+G424)*(1+Withcharge_monthly_return)),2)</f>
        <v>320770.38</v>
      </c>
      <c r="I424" s="10">
        <f t="shared" si="106"/>
        <v>492.82</v>
      </c>
      <c r="J424" t="b">
        <f t="shared" si="100"/>
        <v>0</v>
      </c>
      <c r="K424" s="10">
        <f t="shared" si="107"/>
        <v>0</v>
      </c>
      <c r="L424" s="24">
        <f t="shared" si="101"/>
        <v>492.82</v>
      </c>
      <c r="M424" s="24">
        <f t="shared" si="102"/>
        <v>320277.56</v>
      </c>
      <c r="N424" s="24">
        <f t="shared" si="103"/>
        <v>286001.00999999995</v>
      </c>
      <c r="O424" s="24">
        <f t="shared" si="104"/>
        <v>125827.89000000006</v>
      </c>
      <c r="P424" s="24">
        <f t="shared" si="113"/>
        <v>114000</v>
      </c>
      <c r="Q424" s="7">
        <f t="shared" si="109"/>
        <v>4.3182330701754381</v>
      </c>
      <c r="R424" s="7">
        <f t="shared" si="110"/>
        <v>1.8094522807017546</v>
      </c>
      <c r="S424" s="5">
        <f t="shared" si="111"/>
        <v>4.92654961396349E-2</v>
      </c>
      <c r="T424" s="5">
        <f t="shared" si="112"/>
        <v>3.0172555563559206E-2</v>
      </c>
      <c r="U424" s="5">
        <f t="shared" si="105"/>
        <v>1.9092940576075693E-2</v>
      </c>
    </row>
    <row r="425" spans="1:21" x14ac:dyDescent="0.25">
      <c r="A425">
        <v>35</v>
      </c>
      <c r="B425">
        <v>418</v>
      </c>
      <c r="C425" s="10">
        <f t="shared" si="98"/>
        <v>606278.56999999995</v>
      </c>
      <c r="D425" s="10">
        <f>'(Optional) Additional IN-OUT'!H432</f>
        <v>0</v>
      </c>
      <c r="E425" s="10">
        <f>ROUND(((C425+D425)*(1+Nocharge_monthly_return)),2)</f>
        <v>608766.93000000005</v>
      </c>
      <c r="F425" s="10">
        <f t="shared" si="99"/>
        <v>320277.56</v>
      </c>
      <c r="G425" s="10">
        <f t="shared" si="108"/>
        <v>0</v>
      </c>
      <c r="H425" s="10">
        <f>ROUND(((F425+G425)*(1+Withcharge_monthly_return)),2)</f>
        <v>321592.08</v>
      </c>
      <c r="I425" s="10">
        <f t="shared" si="106"/>
        <v>494.09</v>
      </c>
      <c r="J425" t="b">
        <f t="shared" si="100"/>
        <v>0</v>
      </c>
      <c r="K425" s="10">
        <f t="shared" si="107"/>
        <v>0</v>
      </c>
      <c r="L425" s="24">
        <f t="shared" si="101"/>
        <v>494.09</v>
      </c>
      <c r="M425" s="24">
        <f t="shared" si="102"/>
        <v>321097.99</v>
      </c>
      <c r="N425" s="24">
        <f t="shared" si="103"/>
        <v>287668.94000000006</v>
      </c>
      <c r="O425" s="24">
        <f t="shared" si="104"/>
        <v>126321.98000000005</v>
      </c>
      <c r="P425" s="24">
        <f t="shared" si="113"/>
        <v>114000</v>
      </c>
      <c r="Q425" s="7">
        <f t="shared" si="109"/>
        <v>4.3400607894736849</v>
      </c>
      <c r="R425" s="7">
        <f t="shared" si="110"/>
        <v>1.8166490350877194</v>
      </c>
      <c r="S425" s="5">
        <f t="shared" si="111"/>
        <v>4.9268158531978752E-2</v>
      </c>
      <c r="T425" s="5">
        <f t="shared" si="112"/>
        <v>3.0174955622301949E-2</v>
      </c>
      <c r="U425" s="5">
        <f t="shared" si="105"/>
        <v>1.9093202909676803E-2</v>
      </c>
    </row>
    <row r="426" spans="1:21" x14ac:dyDescent="0.25">
      <c r="A426">
        <v>35</v>
      </c>
      <c r="B426">
        <v>419</v>
      </c>
      <c r="C426" s="10">
        <f t="shared" si="98"/>
        <v>608766.93000000005</v>
      </c>
      <c r="D426" s="10">
        <f>'(Optional) Additional IN-OUT'!H433</f>
        <v>0</v>
      </c>
      <c r="E426" s="10">
        <f>ROUND(((C426+D426)*(1+Nocharge_monthly_return)),2)</f>
        <v>611265.5</v>
      </c>
      <c r="F426" s="10">
        <f t="shared" si="99"/>
        <v>321097.99</v>
      </c>
      <c r="G426" s="10">
        <f t="shared" si="108"/>
        <v>0</v>
      </c>
      <c r="H426" s="10">
        <f>ROUND(((F426+G426)*(1+Withcharge_monthly_return)),2)</f>
        <v>322415.88</v>
      </c>
      <c r="I426" s="10">
        <f t="shared" si="106"/>
        <v>495.35</v>
      </c>
      <c r="J426" t="b">
        <f t="shared" si="100"/>
        <v>0</v>
      </c>
      <c r="K426" s="10">
        <f t="shared" si="107"/>
        <v>0</v>
      </c>
      <c r="L426" s="24">
        <f t="shared" si="101"/>
        <v>495.35</v>
      </c>
      <c r="M426" s="24">
        <f t="shared" si="102"/>
        <v>321920.53000000003</v>
      </c>
      <c r="N426" s="24">
        <f t="shared" si="103"/>
        <v>289344.96999999997</v>
      </c>
      <c r="O426" s="24">
        <f t="shared" si="104"/>
        <v>126817.33000000006</v>
      </c>
      <c r="P426" s="24">
        <f t="shared" si="113"/>
        <v>114000</v>
      </c>
      <c r="Q426" s="7">
        <f t="shared" si="109"/>
        <v>4.3619780701754385</v>
      </c>
      <c r="R426" s="7">
        <f t="shared" si="110"/>
        <v>1.8238642982456144</v>
      </c>
      <c r="S426" s="5">
        <f t="shared" si="111"/>
        <v>4.9270808074218839E-2</v>
      </c>
      <c r="T426" s="5">
        <f t="shared" si="112"/>
        <v>3.0177344997453809E-2</v>
      </c>
      <c r="U426" s="5">
        <f t="shared" si="105"/>
        <v>1.909346307676503E-2</v>
      </c>
    </row>
    <row r="427" spans="1:21" x14ac:dyDescent="0.25">
      <c r="A427">
        <v>35</v>
      </c>
      <c r="B427">
        <v>420</v>
      </c>
      <c r="C427" s="10">
        <f t="shared" si="98"/>
        <v>611265.5</v>
      </c>
      <c r="D427" s="10">
        <f>'(Optional) Additional IN-OUT'!H434</f>
        <v>0</v>
      </c>
      <c r="E427" s="10">
        <f>ROUND(((C427+D427)*(1+Nocharge_monthly_return)),2)</f>
        <v>613774.32999999996</v>
      </c>
      <c r="F427" s="10">
        <f t="shared" si="99"/>
        <v>321920.53000000003</v>
      </c>
      <c r="G427" s="10">
        <f t="shared" si="108"/>
        <v>0</v>
      </c>
      <c r="H427" s="10">
        <f>ROUND(((F427+G427)*(1+Withcharge_monthly_return)),2)</f>
        <v>323241.8</v>
      </c>
      <c r="I427" s="10">
        <f t="shared" si="106"/>
        <v>496.62</v>
      </c>
      <c r="J427" t="b">
        <f t="shared" si="100"/>
        <v>0</v>
      </c>
      <c r="K427" s="10">
        <f t="shared" si="107"/>
        <v>0</v>
      </c>
      <c r="L427" s="24">
        <f t="shared" si="101"/>
        <v>496.62</v>
      </c>
      <c r="M427" s="24">
        <f t="shared" si="102"/>
        <v>322745.18</v>
      </c>
      <c r="N427" s="24">
        <f t="shared" si="103"/>
        <v>291029.14999999997</v>
      </c>
      <c r="O427" s="24">
        <f t="shared" si="104"/>
        <v>127313.95000000006</v>
      </c>
      <c r="P427" s="24">
        <f t="shared" si="113"/>
        <v>114000</v>
      </c>
      <c r="Q427" s="7">
        <f t="shared" si="109"/>
        <v>4.3839853508771922</v>
      </c>
      <c r="R427" s="7">
        <f t="shared" si="110"/>
        <v>1.8310980701754387</v>
      </c>
      <c r="S427" s="5">
        <f t="shared" si="111"/>
        <v>4.9273445254692225E-2</v>
      </c>
      <c r="T427" s="5">
        <f t="shared" si="112"/>
        <v>3.0179723268446146E-2</v>
      </c>
      <c r="U427" s="5">
        <f t="shared" si="105"/>
        <v>1.9093721986246079E-2</v>
      </c>
    </row>
    <row r="428" spans="1:21" x14ac:dyDescent="0.25">
      <c r="A428">
        <v>36</v>
      </c>
      <c r="B428">
        <v>421</v>
      </c>
      <c r="C428" s="10">
        <f t="shared" si="98"/>
        <v>613774.32999999996</v>
      </c>
      <c r="D428" s="10">
        <f>'(Optional) Additional IN-OUT'!H435</f>
        <v>0</v>
      </c>
      <c r="E428" s="10">
        <f>ROUND(((C428+D428)*(1+Nocharge_monthly_return)),2)</f>
        <v>616293.46</v>
      </c>
      <c r="F428" s="10">
        <f t="shared" si="99"/>
        <v>322745.18</v>
      </c>
      <c r="G428" s="10">
        <f t="shared" si="108"/>
        <v>0</v>
      </c>
      <c r="H428" s="10">
        <f>ROUND(((F428+G428)*(1+Withcharge_monthly_return)),2)</f>
        <v>324069.83</v>
      </c>
      <c r="I428" s="10">
        <f t="shared" si="106"/>
        <v>497.89</v>
      </c>
      <c r="J428" t="b">
        <f t="shared" si="100"/>
        <v>1</v>
      </c>
      <c r="K428" s="10">
        <f t="shared" si="107"/>
        <v>0</v>
      </c>
      <c r="L428" s="24">
        <f t="shared" si="101"/>
        <v>497.89</v>
      </c>
      <c r="M428" s="24">
        <f t="shared" si="102"/>
        <v>323571.94</v>
      </c>
      <c r="N428" s="24">
        <f t="shared" si="103"/>
        <v>292721.51999999996</v>
      </c>
      <c r="O428" s="24">
        <f t="shared" si="104"/>
        <v>127811.84000000005</v>
      </c>
      <c r="P428" s="24">
        <f t="shared" si="113"/>
        <v>114000</v>
      </c>
      <c r="Q428" s="7">
        <f t="shared" si="109"/>
        <v>4.4060829824561401</v>
      </c>
      <c r="R428" s="7">
        <f t="shared" si="110"/>
        <v>1.8383503508771928</v>
      </c>
      <c r="S428" s="5">
        <f t="shared" si="111"/>
        <v>4.9276070057007647E-2</v>
      </c>
      <c r="T428" s="5">
        <f t="shared" si="112"/>
        <v>3.0182090022494737E-2</v>
      </c>
      <c r="U428" s="5">
        <f t="shared" si="105"/>
        <v>1.909398003451291E-2</v>
      </c>
    </row>
    <row r="429" spans="1:21" x14ac:dyDescent="0.25">
      <c r="A429">
        <v>36</v>
      </c>
      <c r="B429">
        <v>422</v>
      </c>
      <c r="C429" s="10">
        <f t="shared" si="98"/>
        <v>616293.46</v>
      </c>
      <c r="D429" s="10">
        <f>'(Optional) Additional IN-OUT'!H436</f>
        <v>0</v>
      </c>
      <c r="E429" s="10">
        <f>ROUND(((C429+D429)*(1+Nocharge_monthly_return)),2)</f>
        <v>618822.93000000005</v>
      </c>
      <c r="F429" s="10">
        <f t="shared" si="99"/>
        <v>323571.94</v>
      </c>
      <c r="G429" s="10">
        <f t="shared" si="108"/>
        <v>0</v>
      </c>
      <c r="H429" s="10">
        <f>ROUND(((F429+G429)*(1+Withcharge_monthly_return)),2)</f>
        <v>324899.98</v>
      </c>
      <c r="I429" s="10">
        <f t="shared" si="106"/>
        <v>499.17</v>
      </c>
      <c r="J429" t="b">
        <f t="shared" si="100"/>
        <v>0</v>
      </c>
      <c r="K429" s="10">
        <f t="shared" si="107"/>
        <v>0</v>
      </c>
      <c r="L429" s="24">
        <f t="shared" si="101"/>
        <v>499.17</v>
      </c>
      <c r="M429" s="24">
        <f t="shared" si="102"/>
        <v>324400.81</v>
      </c>
      <c r="N429" s="24">
        <f t="shared" si="103"/>
        <v>294422.12000000005</v>
      </c>
      <c r="O429" s="24">
        <f t="shared" si="104"/>
        <v>128311.01000000005</v>
      </c>
      <c r="P429" s="24">
        <f t="shared" si="113"/>
        <v>114000</v>
      </c>
      <c r="Q429" s="7">
        <f t="shared" si="109"/>
        <v>4.4282713157894742</v>
      </c>
      <c r="R429" s="7">
        <f t="shared" si="110"/>
        <v>1.8456211403508771</v>
      </c>
      <c r="S429" s="5">
        <f t="shared" si="111"/>
        <v>4.9278682458277885E-2</v>
      </c>
      <c r="T429" s="5">
        <f t="shared" si="112"/>
        <v>3.0184444854480578E-2</v>
      </c>
      <c r="U429" s="5">
        <f t="shared" si="105"/>
        <v>1.9094237603797307E-2</v>
      </c>
    </row>
    <row r="430" spans="1:21" x14ac:dyDescent="0.25">
      <c r="A430">
        <v>36</v>
      </c>
      <c r="B430">
        <v>423</v>
      </c>
      <c r="C430" s="10">
        <f t="shared" si="98"/>
        <v>618822.93000000005</v>
      </c>
      <c r="D430" s="10">
        <f>'(Optional) Additional IN-OUT'!H437</f>
        <v>0</v>
      </c>
      <c r="E430" s="10">
        <f>ROUND(((C430+D430)*(1+Nocharge_monthly_return)),2)</f>
        <v>621362.78</v>
      </c>
      <c r="F430" s="10">
        <f t="shared" si="99"/>
        <v>324400.81</v>
      </c>
      <c r="G430" s="10">
        <f t="shared" si="108"/>
        <v>0</v>
      </c>
      <c r="H430" s="10">
        <f>ROUND(((F430+G430)*(1+Withcharge_monthly_return)),2)</f>
        <v>325732.25</v>
      </c>
      <c r="I430" s="10">
        <f t="shared" si="106"/>
        <v>500.45</v>
      </c>
      <c r="J430" t="b">
        <f t="shared" si="100"/>
        <v>0</v>
      </c>
      <c r="K430" s="10">
        <f t="shared" si="107"/>
        <v>0</v>
      </c>
      <c r="L430" s="24">
        <f t="shared" si="101"/>
        <v>500.45</v>
      </c>
      <c r="M430" s="24">
        <f t="shared" si="102"/>
        <v>325231.8</v>
      </c>
      <c r="N430" s="24">
        <f t="shared" si="103"/>
        <v>296130.98000000004</v>
      </c>
      <c r="O430" s="24">
        <f t="shared" si="104"/>
        <v>128811.46000000005</v>
      </c>
      <c r="P430" s="24">
        <f t="shared" si="113"/>
        <v>114000</v>
      </c>
      <c r="Q430" s="7">
        <f t="shared" si="109"/>
        <v>4.4505507017543859</v>
      </c>
      <c r="R430" s="7">
        <f t="shared" si="110"/>
        <v>1.8529105263157892</v>
      </c>
      <c r="S430" s="5">
        <f t="shared" si="111"/>
        <v>4.9281282429315364E-2</v>
      </c>
      <c r="T430" s="5">
        <f t="shared" si="112"/>
        <v>3.0186788265434167E-2</v>
      </c>
      <c r="U430" s="5">
        <f t="shared" si="105"/>
        <v>1.9094494163881197E-2</v>
      </c>
    </row>
    <row r="431" spans="1:21" x14ac:dyDescent="0.25">
      <c r="A431">
        <v>36</v>
      </c>
      <c r="B431">
        <v>424</v>
      </c>
      <c r="C431" s="10">
        <f t="shared" si="98"/>
        <v>621362.78</v>
      </c>
      <c r="D431" s="10">
        <f>'(Optional) Additional IN-OUT'!H438</f>
        <v>0</v>
      </c>
      <c r="E431" s="10">
        <f>ROUND(((C431+D431)*(1+Nocharge_monthly_return)),2)</f>
        <v>623913.05000000005</v>
      </c>
      <c r="F431" s="10">
        <f t="shared" si="99"/>
        <v>325231.8</v>
      </c>
      <c r="G431" s="10">
        <f t="shared" si="108"/>
        <v>0</v>
      </c>
      <c r="H431" s="10">
        <f>ROUND(((F431+G431)*(1+Withcharge_monthly_return)),2)</f>
        <v>326566.65999999997</v>
      </c>
      <c r="I431" s="10">
        <f t="shared" si="106"/>
        <v>501.73</v>
      </c>
      <c r="J431" t="b">
        <f t="shared" si="100"/>
        <v>0</v>
      </c>
      <c r="K431" s="10">
        <f t="shared" si="107"/>
        <v>0</v>
      </c>
      <c r="L431" s="24">
        <f t="shared" si="101"/>
        <v>501.73</v>
      </c>
      <c r="M431" s="24">
        <f t="shared" si="102"/>
        <v>326064.93</v>
      </c>
      <c r="N431" s="24">
        <f t="shared" si="103"/>
        <v>297848.12000000005</v>
      </c>
      <c r="O431" s="24">
        <f t="shared" si="104"/>
        <v>129313.19000000005</v>
      </c>
      <c r="P431" s="24">
        <f t="shared" si="113"/>
        <v>114000</v>
      </c>
      <c r="Q431" s="7">
        <f t="shared" si="109"/>
        <v>4.4729214912280701</v>
      </c>
      <c r="R431" s="7">
        <f t="shared" si="110"/>
        <v>1.8602186842105262</v>
      </c>
      <c r="S431" s="5">
        <f t="shared" si="111"/>
        <v>4.9283869934823796E-2</v>
      </c>
      <c r="T431" s="5">
        <f t="shared" si="112"/>
        <v>3.0189121640388065E-2</v>
      </c>
      <c r="U431" s="5">
        <f t="shared" si="105"/>
        <v>1.9094748294435731E-2</v>
      </c>
    </row>
    <row r="432" spans="1:21" x14ac:dyDescent="0.25">
      <c r="A432">
        <v>36</v>
      </c>
      <c r="B432">
        <v>425</v>
      </c>
      <c r="C432" s="10">
        <f t="shared" si="98"/>
        <v>623913.05000000005</v>
      </c>
      <c r="D432" s="10">
        <f>'(Optional) Additional IN-OUT'!H439</f>
        <v>0</v>
      </c>
      <c r="E432" s="10">
        <f>ROUND(((C432+D432)*(1+Nocharge_monthly_return)),2)</f>
        <v>626473.79</v>
      </c>
      <c r="F432" s="10">
        <f t="shared" si="99"/>
        <v>326064.93</v>
      </c>
      <c r="G432" s="10">
        <f t="shared" si="108"/>
        <v>0</v>
      </c>
      <c r="H432" s="10">
        <f>ROUND(((F432+G432)*(1+Withcharge_monthly_return)),2)</f>
        <v>327403.21000000002</v>
      </c>
      <c r="I432" s="10">
        <f t="shared" si="106"/>
        <v>503.01</v>
      </c>
      <c r="J432" t="b">
        <f t="shared" si="100"/>
        <v>0</v>
      </c>
      <c r="K432" s="10">
        <f t="shared" si="107"/>
        <v>0</v>
      </c>
      <c r="L432" s="24">
        <f t="shared" si="101"/>
        <v>503.01</v>
      </c>
      <c r="M432" s="24">
        <f t="shared" si="102"/>
        <v>326900.2</v>
      </c>
      <c r="N432" s="24">
        <f t="shared" si="103"/>
        <v>299573.59000000003</v>
      </c>
      <c r="O432" s="24">
        <f t="shared" si="104"/>
        <v>129816.20000000004</v>
      </c>
      <c r="P432" s="24">
        <f t="shared" si="113"/>
        <v>114000</v>
      </c>
      <c r="Q432" s="7">
        <f t="shared" si="109"/>
        <v>4.4953841228070175</v>
      </c>
      <c r="R432" s="7">
        <f t="shared" si="110"/>
        <v>1.8675456140350879</v>
      </c>
      <c r="S432" s="5">
        <f t="shared" si="111"/>
        <v>4.9286445406501005E-2</v>
      </c>
      <c r="T432" s="5">
        <f t="shared" si="112"/>
        <v>3.0191444557213554E-2</v>
      </c>
      <c r="U432" s="5">
        <f t="shared" si="105"/>
        <v>1.909500084928745E-2</v>
      </c>
    </row>
    <row r="433" spans="1:21" x14ac:dyDescent="0.25">
      <c r="A433">
        <v>36</v>
      </c>
      <c r="B433">
        <v>426</v>
      </c>
      <c r="C433" s="10">
        <f t="shared" si="98"/>
        <v>626473.79</v>
      </c>
      <c r="D433" s="10">
        <f>'(Optional) Additional IN-OUT'!H440</f>
        <v>0</v>
      </c>
      <c r="E433" s="10">
        <f>ROUND(((C433+D433)*(1+Nocharge_monthly_return)),2)</f>
        <v>629045.04</v>
      </c>
      <c r="F433" s="10">
        <f t="shared" si="99"/>
        <v>326900.2</v>
      </c>
      <c r="G433" s="10">
        <f t="shared" si="108"/>
        <v>0</v>
      </c>
      <c r="H433" s="10">
        <f>ROUND(((F433+G433)*(1+Withcharge_monthly_return)),2)</f>
        <v>328241.90000000002</v>
      </c>
      <c r="I433" s="10">
        <f t="shared" si="106"/>
        <v>504.3</v>
      </c>
      <c r="J433" t="b">
        <f t="shared" si="100"/>
        <v>0</v>
      </c>
      <c r="K433" s="10">
        <f t="shared" si="107"/>
        <v>0</v>
      </c>
      <c r="L433" s="24">
        <f t="shared" si="101"/>
        <v>504.3</v>
      </c>
      <c r="M433" s="24">
        <f t="shared" si="102"/>
        <v>327737.60000000003</v>
      </c>
      <c r="N433" s="24">
        <f t="shared" si="103"/>
        <v>301307.44</v>
      </c>
      <c r="O433" s="24">
        <f t="shared" si="104"/>
        <v>130320.50000000004</v>
      </c>
      <c r="P433" s="24">
        <f t="shared" si="113"/>
        <v>114000</v>
      </c>
      <c r="Q433" s="7">
        <f t="shared" si="109"/>
        <v>4.5179389473684211</v>
      </c>
      <c r="R433" s="7">
        <f t="shared" si="110"/>
        <v>1.8748912280701759</v>
      </c>
      <c r="S433" s="5">
        <f t="shared" si="111"/>
        <v>4.9289008788279957E-2</v>
      </c>
      <c r="T433" s="5">
        <f t="shared" si="112"/>
        <v>3.019375571604092E-2</v>
      </c>
      <c r="U433" s="5">
        <f t="shared" si="105"/>
        <v>1.9095253072239037E-2</v>
      </c>
    </row>
    <row r="434" spans="1:21" x14ac:dyDescent="0.25">
      <c r="A434">
        <v>36</v>
      </c>
      <c r="B434">
        <v>427</v>
      </c>
      <c r="C434" s="10">
        <f t="shared" si="98"/>
        <v>629045.04</v>
      </c>
      <c r="D434" s="10">
        <f>'(Optional) Additional IN-OUT'!H441</f>
        <v>0</v>
      </c>
      <c r="E434" s="10">
        <f>ROUND(((C434+D434)*(1+Nocharge_monthly_return)),2)</f>
        <v>631626.84</v>
      </c>
      <c r="F434" s="10">
        <f t="shared" si="99"/>
        <v>327737.60000000003</v>
      </c>
      <c r="G434" s="10">
        <f t="shared" si="108"/>
        <v>0</v>
      </c>
      <c r="H434" s="10">
        <f>ROUND(((F434+G434)*(1+Withcharge_monthly_return)),2)</f>
        <v>329082.74</v>
      </c>
      <c r="I434" s="10">
        <f t="shared" si="106"/>
        <v>505.6</v>
      </c>
      <c r="J434" t="b">
        <f t="shared" si="100"/>
        <v>0</v>
      </c>
      <c r="K434" s="10">
        <f t="shared" si="107"/>
        <v>0</v>
      </c>
      <c r="L434" s="24">
        <f t="shared" si="101"/>
        <v>505.6</v>
      </c>
      <c r="M434" s="24">
        <f t="shared" si="102"/>
        <v>328577.14</v>
      </c>
      <c r="N434" s="24">
        <f t="shared" si="103"/>
        <v>303049.69999999995</v>
      </c>
      <c r="O434" s="24">
        <f t="shared" si="104"/>
        <v>130826.10000000005</v>
      </c>
      <c r="P434" s="24">
        <f t="shared" si="113"/>
        <v>114000</v>
      </c>
      <c r="Q434" s="7">
        <f t="shared" si="109"/>
        <v>4.540586315789473</v>
      </c>
      <c r="R434" s="7">
        <f t="shared" si="110"/>
        <v>1.8822556140350879</v>
      </c>
      <c r="S434" s="5">
        <f t="shared" si="111"/>
        <v>4.9291560018668225E-2</v>
      </c>
      <c r="T434" s="5">
        <f t="shared" si="112"/>
        <v>3.0196055604159153E-2</v>
      </c>
      <c r="U434" s="5">
        <f t="shared" si="105"/>
        <v>1.9095504414509072E-2</v>
      </c>
    </row>
    <row r="435" spans="1:21" x14ac:dyDescent="0.25">
      <c r="A435">
        <v>36</v>
      </c>
      <c r="B435">
        <v>428</v>
      </c>
      <c r="C435" s="10">
        <f t="shared" si="98"/>
        <v>631626.84</v>
      </c>
      <c r="D435" s="10">
        <f>'(Optional) Additional IN-OUT'!H442</f>
        <v>0</v>
      </c>
      <c r="E435" s="10">
        <f>ROUND(((C435+D435)*(1+Nocharge_monthly_return)),2)</f>
        <v>634219.24</v>
      </c>
      <c r="F435" s="10">
        <f t="shared" si="99"/>
        <v>328577.14</v>
      </c>
      <c r="G435" s="10">
        <f t="shared" si="108"/>
        <v>0</v>
      </c>
      <c r="H435" s="10">
        <f>ROUND(((F435+G435)*(1+Withcharge_monthly_return)),2)</f>
        <v>329925.73</v>
      </c>
      <c r="I435" s="10">
        <f t="shared" si="106"/>
        <v>506.89</v>
      </c>
      <c r="J435" t="b">
        <f t="shared" si="100"/>
        <v>0</v>
      </c>
      <c r="K435" s="10">
        <f t="shared" si="107"/>
        <v>0</v>
      </c>
      <c r="L435" s="24">
        <f t="shared" si="101"/>
        <v>506.89</v>
      </c>
      <c r="M435" s="24">
        <f t="shared" si="102"/>
        <v>329418.83999999997</v>
      </c>
      <c r="N435" s="24">
        <f t="shared" si="103"/>
        <v>304800.40000000002</v>
      </c>
      <c r="O435" s="24">
        <f t="shared" si="104"/>
        <v>131332.99000000005</v>
      </c>
      <c r="P435" s="24">
        <f t="shared" si="113"/>
        <v>114000</v>
      </c>
      <c r="Q435" s="7">
        <f t="shared" si="109"/>
        <v>4.5633266666666668</v>
      </c>
      <c r="R435" s="7">
        <f t="shared" si="110"/>
        <v>1.8896389473684208</v>
      </c>
      <c r="S435" s="5">
        <f t="shared" si="111"/>
        <v>4.9294099494792035E-2</v>
      </c>
      <c r="T435" s="5">
        <f t="shared" si="112"/>
        <v>3.0198345575801727E-2</v>
      </c>
      <c r="U435" s="5">
        <f t="shared" si="105"/>
        <v>1.9095753918990307E-2</v>
      </c>
    </row>
    <row r="436" spans="1:21" x14ac:dyDescent="0.25">
      <c r="A436">
        <v>36</v>
      </c>
      <c r="B436">
        <v>429</v>
      </c>
      <c r="C436" s="10">
        <f t="shared" si="98"/>
        <v>634219.24</v>
      </c>
      <c r="D436" s="10">
        <f>'(Optional) Additional IN-OUT'!H443</f>
        <v>0</v>
      </c>
      <c r="E436" s="10">
        <f>ROUND(((C436+D436)*(1+Nocharge_monthly_return)),2)</f>
        <v>636822.28</v>
      </c>
      <c r="F436" s="10">
        <f t="shared" si="99"/>
        <v>329418.83999999997</v>
      </c>
      <c r="G436" s="10">
        <f t="shared" si="108"/>
        <v>0</v>
      </c>
      <c r="H436" s="10">
        <f>ROUND(((F436+G436)*(1+Withcharge_monthly_return)),2)</f>
        <v>330770.88</v>
      </c>
      <c r="I436" s="10">
        <f t="shared" si="106"/>
        <v>508.19</v>
      </c>
      <c r="J436" t="b">
        <f t="shared" si="100"/>
        <v>0</v>
      </c>
      <c r="K436" s="10">
        <f t="shared" si="107"/>
        <v>0</v>
      </c>
      <c r="L436" s="24">
        <f t="shared" si="101"/>
        <v>508.19</v>
      </c>
      <c r="M436" s="24">
        <f t="shared" si="102"/>
        <v>330262.69</v>
      </c>
      <c r="N436" s="24">
        <f t="shared" si="103"/>
        <v>306559.59000000003</v>
      </c>
      <c r="O436" s="24">
        <f t="shared" si="104"/>
        <v>131841.18000000005</v>
      </c>
      <c r="P436" s="24">
        <f t="shared" si="113"/>
        <v>114000</v>
      </c>
      <c r="Q436" s="7">
        <f t="shared" si="109"/>
        <v>4.5861603508771935</v>
      </c>
      <c r="R436" s="7">
        <f t="shared" si="110"/>
        <v>1.8970411403508773</v>
      </c>
      <c r="S436" s="5">
        <f t="shared" si="111"/>
        <v>4.9296627135912645E-2</v>
      </c>
      <c r="T436" s="5">
        <f t="shared" si="112"/>
        <v>3.0200624340746988E-2</v>
      </c>
      <c r="U436" s="5">
        <f t="shared" si="105"/>
        <v>1.9096002795165656E-2</v>
      </c>
    </row>
    <row r="437" spans="1:21" x14ac:dyDescent="0.25">
      <c r="A437">
        <v>36</v>
      </c>
      <c r="B437">
        <v>430</v>
      </c>
      <c r="C437" s="10">
        <f t="shared" si="98"/>
        <v>636822.28</v>
      </c>
      <c r="D437" s="10">
        <f>'(Optional) Additional IN-OUT'!H444</f>
        <v>0</v>
      </c>
      <c r="E437" s="10">
        <f>ROUND(((C437+D437)*(1+Nocharge_monthly_return)),2)</f>
        <v>639436</v>
      </c>
      <c r="F437" s="10">
        <f t="shared" si="99"/>
        <v>330262.69</v>
      </c>
      <c r="G437" s="10">
        <f t="shared" si="108"/>
        <v>0</v>
      </c>
      <c r="H437" s="10">
        <f>ROUND(((F437+G437)*(1+Withcharge_monthly_return)),2)</f>
        <v>331618.19</v>
      </c>
      <c r="I437" s="10">
        <f t="shared" si="106"/>
        <v>509.49</v>
      </c>
      <c r="J437" t="b">
        <f t="shared" si="100"/>
        <v>0</v>
      </c>
      <c r="K437" s="10">
        <f t="shared" si="107"/>
        <v>0</v>
      </c>
      <c r="L437" s="24">
        <f t="shared" si="101"/>
        <v>509.49</v>
      </c>
      <c r="M437" s="24">
        <f t="shared" si="102"/>
        <v>331108.7</v>
      </c>
      <c r="N437" s="24">
        <f t="shared" si="103"/>
        <v>308327.3</v>
      </c>
      <c r="O437" s="24">
        <f t="shared" si="104"/>
        <v>132350.67000000004</v>
      </c>
      <c r="P437" s="24">
        <f t="shared" si="113"/>
        <v>114000</v>
      </c>
      <c r="Q437" s="7">
        <f t="shared" si="109"/>
        <v>4.6090877192982456</v>
      </c>
      <c r="R437" s="7">
        <f t="shared" si="110"/>
        <v>1.9044622807017544</v>
      </c>
      <c r="S437" s="5">
        <f t="shared" si="111"/>
        <v>4.9299142856508868E-2</v>
      </c>
      <c r="T437" s="5">
        <f t="shared" si="112"/>
        <v>3.020289236994993E-2</v>
      </c>
      <c r="U437" s="5">
        <f t="shared" si="105"/>
        <v>1.9096250486558938E-2</v>
      </c>
    </row>
    <row r="438" spans="1:21" x14ac:dyDescent="0.25">
      <c r="A438">
        <v>36</v>
      </c>
      <c r="B438">
        <v>431</v>
      </c>
      <c r="C438" s="10">
        <f t="shared" si="98"/>
        <v>639436</v>
      </c>
      <c r="D438" s="10">
        <f>'(Optional) Additional IN-OUT'!H445</f>
        <v>0</v>
      </c>
      <c r="E438" s="10">
        <f>ROUND(((C438+D438)*(1+Nocharge_monthly_return)),2)</f>
        <v>642060.44999999995</v>
      </c>
      <c r="F438" s="10">
        <f t="shared" si="99"/>
        <v>331108.7</v>
      </c>
      <c r="G438" s="10">
        <f t="shared" si="108"/>
        <v>0</v>
      </c>
      <c r="H438" s="10">
        <f>ROUND(((F438+G438)*(1+Withcharge_monthly_return)),2)</f>
        <v>332467.68</v>
      </c>
      <c r="I438" s="10">
        <f t="shared" si="106"/>
        <v>510.8</v>
      </c>
      <c r="J438" t="b">
        <f t="shared" si="100"/>
        <v>0</v>
      </c>
      <c r="K438" s="10">
        <f t="shared" si="107"/>
        <v>0</v>
      </c>
      <c r="L438" s="24">
        <f t="shared" si="101"/>
        <v>510.8</v>
      </c>
      <c r="M438" s="24">
        <f t="shared" si="102"/>
        <v>331956.88</v>
      </c>
      <c r="N438" s="24">
        <f t="shared" si="103"/>
        <v>310103.56999999995</v>
      </c>
      <c r="O438" s="24">
        <f t="shared" si="104"/>
        <v>132861.47000000003</v>
      </c>
      <c r="P438" s="24">
        <f t="shared" si="113"/>
        <v>114000</v>
      </c>
      <c r="Q438" s="7">
        <f t="shared" si="109"/>
        <v>4.6321092105263153</v>
      </c>
      <c r="R438" s="7">
        <f t="shared" si="110"/>
        <v>1.9119024561403508</v>
      </c>
      <c r="S438" s="5">
        <f t="shared" si="111"/>
        <v>4.9301647021454606E-2</v>
      </c>
      <c r="T438" s="5">
        <f t="shared" si="112"/>
        <v>3.0205150124791191E-2</v>
      </c>
      <c r="U438" s="5">
        <f t="shared" si="105"/>
        <v>1.9096496896663415E-2</v>
      </c>
    </row>
    <row r="439" spans="1:21" x14ac:dyDescent="0.25">
      <c r="A439">
        <v>36</v>
      </c>
      <c r="B439">
        <v>432</v>
      </c>
      <c r="C439" s="10">
        <f t="shared" si="98"/>
        <v>642060.44999999995</v>
      </c>
      <c r="D439" s="10">
        <f>'(Optional) Additional IN-OUT'!H446</f>
        <v>0</v>
      </c>
      <c r="E439" s="10">
        <f>ROUND(((C439+D439)*(1+Nocharge_monthly_return)),2)</f>
        <v>644695.67000000004</v>
      </c>
      <c r="F439" s="10">
        <f t="shared" si="99"/>
        <v>331956.88</v>
      </c>
      <c r="G439" s="10">
        <f t="shared" si="108"/>
        <v>0</v>
      </c>
      <c r="H439" s="10">
        <f>ROUND(((F439+G439)*(1+Withcharge_monthly_return)),2)</f>
        <v>333319.34000000003</v>
      </c>
      <c r="I439" s="10">
        <f t="shared" si="106"/>
        <v>512.1</v>
      </c>
      <c r="J439" t="b">
        <f t="shared" si="100"/>
        <v>0</v>
      </c>
      <c r="K439" s="10">
        <f t="shared" si="107"/>
        <v>0</v>
      </c>
      <c r="L439" s="24">
        <f t="shared" si="101"/>
        <v>512.1</v>
      </c>
      <c r="M439" s="24">
        <f t="shared" si="102"/>
        <v>332807.24000000005</v>
      </c>
      <c r="N439" s="24">
        <f t="shared" si="103"/>
        <v>311888.43</v>
      </c>
      <c r="O439" s="24">
        <f t="shared" si="104"/>
        <v>133373.57000000004</v>
      </c>
      <c r="P439" s="24">
        <f t="shared" si="113"/>
        <v>114000</v>
      </c>
      <c r="Q439" s="7">
        <f t="shared" si="109"/>
        <v>4.6552251754385967</v>
      </c>
      <c r="R439" s="7">
        <f t="shared" si="110"/>
        <v>1.9193617543859651</v>
      </c>
      <c r="S439" s="5">
        <f t="shared" si="111"/>
        <v>4.930413952741991E-2</v>
      </c>
      <c r="T439" s="5">
        <f t="shared" si="112"/>
        <v>3.0207398057225918E-2</v>
      </c>
      <c r="U439" s="5">
        <f t="shared" si="105"/>
        <v>1.9096741470193992E-2</v>
      </c>
    </row>
    <row r="440" spans="1:21" x14ac:dyDescent="0.25">
      <c r="A440">
        <v>37</v>
      </c>
      <c r="B440">
        <v>433</v>
      </c>
      <c r="C440" s="10">
        <f t="shared" ref="C440:C503" si="114">E439</f>
        <v>644695.67000000004</v>
      </c>
      <c r="D440" s="10">
        <f>'(Optional) Additional IN-OUT'!H447</f>
        <v>0</v>
      </c>
      <c r="E440" s="10">
        <f>ROUND(((C440+D440)*(1+Nocharge_monthly_return)),2)</f>
        <v>647341.71</v>
      </c>
      <c r="F440" s="10">
        <f t="shared" ref="F440:F503" si="115">M439</f>
        <v>332807.24000000005</v>
      </c>
      <c r="G440" s="10">
        <f t="shared" si="108"/>
        <v>0</v>
      </c>
      <c r="H440" s="10">
        <f>ROUND(((F440+G440)*(1+Withcharge_monthly_return)),2)</f>
        <v>334173.19</v>
      </c>
      <c r="I440" s="10">
        <f t="shared" si="106"/>
        <v>513.41999999999996</v>
      </c>
      <c r="J440" t="b">
        <f t="shared" ref="J440:J503" si="116">IF((B440-1)/12=(A440-1),TRUE,FALSE)</f>
        <v>1</v>
      </c>
      <c r="K440" s="10">
        <f t="shared" si="107"/>
        <v>0</v>
      </c>
      <c r="L440" s="24">
        <f t="shared" ref="L440:L503" si="117">K440+I440</f>
        <v>513.41999999999996</v>
      </c>
      <c r="M440" s="24">
        <f t="shared" ref="M440:M503" si="118">H440-L440</f>
        <v>333659.77</v>
      </c>
      <c r="N440" s="24">
        <f t="shared" ref="N440:N503" si="119">E440-M440</f>
        <v>313681.93999999994</v>
      </c>
      <c r="O440" s="24">
        <f t="shared" ref="O440:O503" si="120">O439+L440</f>
        <v>133886.99000000005</v>
      </c>
      <c r="P440" s="24">
        <f t="shared" si="113"/>
        <v>114000</v>
      </c>
      <c r="Q440" s="7">
        <f t="shared" si="109"/>
        <v>4.6784360526315787</v>
      </c>
      <c r="R440" s="7">
        <f t="shared" si="110"/>
        <v>1.9268400877192984</v>
      </c>
      <c r="S440" s="5">
        <f t="shared" si="111"/>
        <v>4.9306620716116495E-2</v>
      </c>
      <c r="T440" s="5">
        <f t="shared" si="112"/>
        <v>3.0209634898556114E-2</v>
      </c>
      <c r="U440" s="5">
        <f t="shared" ref="U440:U503" si="121">S440-T440</f>
        <v>1.9096985817560381E-2</v>
      </c>
    </row>
    <row r="441" spans="1:21" x14ac:dyDescent="0.25">
      <c r="A441">
        <v>37</v>
      </c>
      <c r="B441">
        <v>434</v>
      </c>
      <c r="C441" s="10">
        <f t="shared" si="114"/>
        <v>647341.71</v>
      </c>
      <c r="D441" s="10">
        <f>'(Optional) Additional IN-OUT'!H448</f>
        <v>0</v>
      </c>
      <c r="E441" s="10">
        <f>ROUND(((C441+D441)*(1+Nocharge_monthly_return)),2)</f>
        <v>649998.61</v>
      </c>
      <c r="F441" s="10">
        <f t="shared" si="115"/>
        <v>333659.77</v>
      </c>
      <c r="G441" s="10">
        <f t="shared" si="108"/>
        <v>0</v>
      </c>
      <c r="H441" s="10">
        <f>ROUND(((F441+G441)*(1+Withcharge_monthly_return)),2)</f>
        <v>335029.21999999997</v>
      </c>
      <c r="I441" s="10">
        <f t="shared" si="106"/>
        <v>514.73</v>
      </c>
      <c r="J441" t="b">
        <f t="shared" si="116"/>
        <v>0</v>
      </c>
      <c r="K441" s="10">
        <f t="shared" si="107"/>
        <v>0</v>
      </c>
      <c r="L441" s="24">
        <f t="shared" si="117"/>
        <v>514.73</v>
      </c>
      <c r="M441" s="24">
        <f t="shared" si="118"/>
        <v>334514.49</v>
      </c>
      <c r="N441" s="24">
        <f t="shared" si="119"/>
        <v>315484.12</v>
      </c>
      <c r="O441" s="24">
        <f t="shared" si="120"/>
        <v>134401.72000000006</v>
      </c>
      <c r="P441" s="24">
        <f t="shared" si="113"/>
        <v>114000</v>
      </c>
      <c r="Q441" s="7">
        <f t="shared" si="109"/>
        <v>4.7017421929824561</v>
      </c>
      <c r="R441" s="7">
        <f t="shared" si="110"/>
        <v>1.9343376315789471</v>
      </c>
      <c r="S441" s="5">
        <f t="shared" si="111"/>
        <v>4.9309090467402464E-2</v>
      </c>
      <c r="T441" s="5">
        <f t="shared" si="112"/>
        <v>3.0211861958765279E-2</v>
      </c>
      <c r="U441" s="5">
        <f t="shared" si="121"/>
        <v>1.9097228508637185E-2</v>
      </c>
    </row>
    <row r="442" spans="1:21" x14ac:dyDescent="0.25">
      <c r="A442">
        <v>37</v>
      </c>
      <c r="B442">
        <v>435</v>
      </c>
      <c r="C442" s="10">
        <f t="shared" si="114"/>
        <v>649998.61</v>
      </c>
      <c r="D442" s="10">
        <f>'(Optional) Additional IN-OUT'!H449</f>
        <v>0</v>
      </c>
      <c r="E442" s="10">
        <f>ROUND(((C442+D442)*(1+Nocharge_monthly_return)),2)</f>
        <v>652666.41</v>
      </c>
      <c r="F442" s="10">
        <f t="shared" si="115"/>
        <v>334514.49</v>
      </c>
      <c r="G442" s="10">
        <f t="shared" si="108"/>
        <v>0</v>
      </c>
      <c r="H442" s="10">
        <f>ROUND(((F442+G442)*(1+Withcharge_monthly_return)),2)</f>
        <v>335887.44</v>
      </c>
      <c r="I442" s="10">
        <f t="shared" si="106"/>
        <v>516.04999999999995</v>
      </c>
      <c r="J442" t="b">
        <f t="shared" si="116"/>
        <v>0</v>
      </c>
      <c r="K442" s="10">
        <f t="shared" si="107"/>
        <v>0</v>
      </c>
      <c r="L442" s="24">
        <f t="shared" si="117"/>
        <v>516.04999999999995</v>
      </c>
      <c r="M442" s="24">
        <f t="shared" si="118"/>
        <v>335371.39</v>
      </c>
      <c r="N442" s="24">
        <f t="shared" si="119"/>
        <v>317295.02</v>
      </c>
      <c r="O442" s="24">
        <f t="shared" si="120"/>
        <v>134917.77000000005</v>
      </c>
      <c r="P442" s="24">
        <f t="shared" si="113"/>
        <v>114000</v>
      </c>
      <c r="Q442" s="7">
        <f t="shared" si="109"/>
        <v>4.7251439473684211</v>
      </c>
      <c r="R442" s="7">
        <f t="shared" si="110"/>
        <v>1.9418542982456142</v>
      </c>
      <c r="S442" s="5">
        <f t="shared" si="111"/>
        <v>4.9311548657375061E-2</v>
      </c>
      <c r="T442" s="5">
        <f t="shared" si="112"/>
        <v>3.0214077979813063E-2</v>
      </c>
      <c r="U442" s="5">
        <f t="shared" si="121"/>
        <v>1.9097470677561998E-2</v>
      </c>
    </row>
    <row r="443" spans="1:21" x14ac:dyDescent="0.25">
      <c r="A443">
        <v>37</v>
      </c>
      <c r="B443">
        <v>436</v>
      </c>
      <c r="C443" s="10">
        <f t="shared" si="114"/>
        <v>652666.41</v>
      </c>
      <c r="D443" s="10">
        <f>'(Optional) Additional IN-OUT'!H450</f>
        <v>0</v>
      </c>
      <c r="E443" s="10">
        <f>ROUND(((C443+D443)*(1+Nocharge_monthly_return)),2)</f>
        <v>655345.16</v>
      </c>
      <c r="F443" s="10">
        <f t="shared" si="115"/>
        <v>335371.39</v>
      </c>
      <c r="G443" s="10">
        <f t="shared" si="108"/>
        <v>0</v>
      </c>
      <c r="H443" s="10">
        <f>ROUND(((F443+G443)*(1+Withcharge_monthly_return)),2)</f>
        <v>336747.86</v>
      </c>
      <c r="I443" s="10">
        <f t="shared" si="106"/>
        <v>517.37</v>
      </c>
      <c r="J443" t="b">
        <f t="shared" si="116"/>
        <v>0</v>
      </c>
      <c r="K443" s="10">
        <f t="shared" si="107"/>
        <v>0</v>
      </c>
      <c r="L443" s="24">
        <f t="shared" si="117"/>
        <v>517.37</v>
      </c>
      <c r="M443" s="24">
        <f t="shared" si="118"/>
        <v>336230.49</v>
      </c>
      <c r="N443" s="24">
        <f t="shared" si="119"/>
        <v>319114.67000000004</v>
      </c>
      <c r="O443" s="24">
        <f t="shared" si="120"/>
        <v>135435.14000000004</v>
      </c>
      <c r="P443" s="24">
        <f t="shared" si="113"/>
        <v>114000</v>
      </c>
      <c r="Q443" s="7">
        <f t="shared" si="109"/>
        <v>4.7486417543859654</v>
      </c>
      <c r="R443" s="7">
        <f t="shared" si="110"/>
        <v>1.9493902631578948</v>
      </c>
      <c r="S443" s="5">
        <f t="shared" si="111"/>
        <v>4.931399559919953E-2</v>
      </c>
      <c r="T443" s="5">
        <f t="shared" si="112"/>
        <v>3.021628425740024E-2</v>
      </c>
      <c r="U443" s="5">
        <f t="shared" si="121"/>
        <v>1.909771134179929E-2</v>
      </c>
    </row>
    <row r="444" spans="1:21" x14ac:dyDescent="0.25">
      <c r="A444">
        <v>37</v>
      </c>
      <c r="B444">
        <v>437</v>
      </c>
      <c r="C444" s="10">
        <f t="shared" si="114"/>
        <v>655345.16</v>
      </c>
      <c r="D444" s="10">
        <f>'(Optional) Additional IN-OUT'!H451</f>
        <v>0</v>
      </c>
      <c r="E444" s="10">
        <f>ROUND(((C444+D444)*(1+Nocharge_monthly_return)),2)</f>
        <v>658034.91</v>
      </c>
      <c r="F444" s="10">
        <f t="shared" si="115"/>
        <v>336230.49</v>
      </c>
      <c r="G444" s="10">
        <f t="shared" si="108"/>
        <v>0</v>
      </c>
      <c r="H444" s="10">
        <f>ROUND(((F444+G444)*(1+Withcharge_monthly_return)),2)</f>
        <v>337610.49</v>
      </c>
      <c r="I444" s="10">
        <f t="shared" si="106"/>
        <v>518.70000000000005</v>
      </c>
      <c r="J444" t="b">
        <f t="shared" si="116"/>
        <v>0</v>
      </c>
      <c r="K444" s="10">
        <f t="shared" si="107"/>
        <v>0</v>
      </c>
      <c r="L444" s="24">
        <f t="shared" si="117"/>
        <v>518.70000000000005</v>
      </c>
      <c r="M444" s="24">
        <f t="shared" si="118"/>
        <v>337091.79</v>
      </c>
      <c r="N444" s="24">
        <f t="shared" si="119"/>
        <v>320943.12000000005</v>
      </c>
      <c r="O444" s="24">
        <f t="shared" si="120"/>
        <v>135953.84000000005</v>
      </c>
      <c r="P444" s="24">
        <f t="shared" si="113"/>
        <v>114000</v>
      </c>
      <c r="Q444" s="7">
        <f t="shared" si="109"/>
        <v>4.7722360526315795</v>
      </c>
      <c r="R444" s="7">
        <f t="shared" si="110"/>
        <v>1.9569455263157893</v>
      </c>
      <c r="S444" s="5">
        <f t="shared" si="111"/>
        <v>4.931643159134351E-2</v>
      </c>
      <c r="T444" s="5">
        <f t="shared" si="112"/>
        <v>3.0218480383305064E-2</v>
      </c>
      <c r="U444" s="5">
        <f t="shared" si="121"/>
        <v>1.9097951208038446E-2</v>
      </c>
    </row>
    <row r="445" spans="1:21" x14ac:dyDescent="0.25">
      <c r="A445">
        <v>37</v>
      </c>
      <c r="B445">
        <v>438</v>
      </c>
      <c r="C445" s="10">
        <f t="shared" si="114"/>
        <v>658034.91</v>
      </c>
      <c r="D445" s="10">
        <f>'(Optional) Additional IN-OUT'!H452</f>
        <v>0</v>
      </c>
      <c r="E445" s="10">
        <f>ROUND(((C445+D445)*(1+Nocharge_monthly_return)),2)</f>
        <v>660735.69999999995</v>
      </c>
      <c r="F445" s="10">
        <f t="shared" si="115"/>
        <v>337091.79</v>
      </c>
      <c r="G445" s="10">
        <f t="shared" si="108"/>
        <v>0</v>
      </c>
      <c r="H445" s="10">
        <f>ROUND(((F445+G445)*(1+Withcharge_monthly_return)),2)</f>
        <v>338475.32</v>
      </c>
      <c r="I445" s="10">
        <f t="shared" si="106"/>
        <v>520.03</v>
      </c>
      <c r="J445" t="b">
        <f t="shared" si="116"/>
        <v>0</v>
      </c>
      <c r="K445" s="10">
        <f t="shared" si="107"/>
        <v>0</v>
      </c>
      <c r="L445" s="24">
        <f t="shared" si="117"/>
        <v>520.03</v>
      </c>
      <c r="M445" s="24">
        <f t="shared" si="118"/>
        <v>337955.29</v>
      </c>
      <c r="N445" s="24">
        <f t="shared" si="119"/>
        <v>322780.40999999997</v>
      </c>
      <c r="O445" s="24">
        <f t="shared" si="120"/>
        <v>136473.87000000005</v>
      </c>
      <c r="P445" s="24">
        <f t="shared" si="113"/>
        <v>114000</v>
      </c>
      <c r="Q445" s="7">
        <f t="shared" si="109"/>
        <v>4.7959271929824556</v>
      </c>
      <c r="R445" s="7">
        <f t="shared" si="110"/>
        <v>1.9645200877192979</v>
      </c>
      <c r="S445" s="5">
        <f t="shared" si="111"/>
        <v>4.9318856482815691E-2</v>
      </c>
      <c r="T445" s="5">
        <f t="shared" si="112"/>
        <v>3.022066595665621E-2</v>
      </c>
      <c r="U445" s="5">
        <f t="shared" si="121"/>
        <v>1.9098190526159482E-2</v>
      </c>
    </row>
    <row r="446" spans="1:21" x14ac:dyDescent="0.25">
      <c r="A446">
        <v>37</v>
      </c>
      <c r="B446">
        <v>439</v>
      </c>
      <c r="C446" s="10">
        <f t="shared" si="114"/>
        <v>660735.69999999995</v>
      </c>
      <c r="D446" s="10">
        <f>'(Optional) Additional IN-OUT'!H453</f>
        <v>0</v>
      </c>
      <c r="E446" s="10">
        <f>ROUND(((C446+D446)*(1+Nocharge_monthly_return)),2)</f>
        <v>663447.56999999995</v>
      </c>
      <c r="F446" s="10">
        <f t="shared" si="115"/>
        <v>337955.29</v>
      </c>
      <c r="G446" s="10">
        <f t="shared" si="108"/>
        <v>0</v>
      </c>
      <c r="H446" s="10">
        <f>ROUND(((F446+G446)*(1+Withcharge_monthly_return)),2)</f>
        <v>339342.37</v>
      </c>
      <c r="I446" s="10">
        <f t="shared" si="106"/>
        <v>521.36</v>
      </c>
      <c r="J446" t="b">
        <f t="shared" si="116"/>
        <v>0</v>
      </c>
      <c r="K446" s="10">
        <f t="shared" si="107"/>
        <v>0</v>
      </c>
      <c r="L446" s="24">
        <f t="shared" si="117"/>
        <v>521.36</v>
      </c>
      <c r="M446" s="24">
        <f t="shared" si="118"/>
        <v>338821.01</v>
      </c>
      <c r="N446" s="24">
        <f t="shared" si="119"/>
        <v>324626.55999999994</v>
      </c>
      <c r="O446" s="24">
        <f t="shared" si="120"/>
        <v>136995.23000000004</v>
      </c>
      <c r="P446" s="24">
        <f t="shared" si="113"/>
        <v>114000</v>
      </c>
      <c r="Q446" s="7">
        <f t="shared" si="109"/>
        <v>4.8197155263157887</v>
      </c>
      <c r="R446" s="7">
        <f t="shared" si="110"/>
        <v>1.9721141228070178</v>
      </c>
      <c r="S446" s="5">
        <f t="shared" si="111"/>
        <v>4.932127011965342E-2</v>
      </c>
      <c r="T446" s="5">
        <f t="shared" si="112"/>
        <v>3.0222842246121883E-2</v>
      </c>
      <c r="U446" s="5">
        <f t="shared" si="121"/>
        <v>1.9098427873531536E-2</v>
      </c>
    </row>
    <row r="447" spans="1:21" x14ac:dyDescent="0.25">
      <c r="A447">
        <v>37</v>
      </c>
      <c r="B447">
        <v>440</v>
      </c>
      <c r="C447" s="10">
        <f t="shared" si="114"/>
        <v>663447.56999999995</v>
      </c>
      <c r="D447" s="10">
        <f>'(Optional) Additional IN-OUT'!H454</f>
        <v>0</v>
      </c>
      <c r="E447" s="10">
        <f>ROUND(((C447+D447)*(1+Nocharge_monthly_return)),2)</f>
        <v>666170.56999999995</v>
      </c>
      <c r="F447" s="10">
        <f t="shared" si="115"/>
        <v>338821.01</v>
      </c>
      <c r="G447" s="10">
        <f t="shared" si="108"/>
        <v>0</v>
      </c>
      <c r="H447" s="10">
        <f>ROUND(((F447+G447)*(1+Withcharge_monthly_return)),2)</f>
        <v>340211.64</v>
      </c>
      <c r="I447" s="10">
        <f t="shared" si="106"/>
        <v>522.69000000000005</v>
      </c>
      <c r="J447" t="b">
        <f t="shared" si="116"/>
        <v>0</v>
      </c>
      <c r="K447" s="10">
        <f t="shared" si="107"/>
        <v>0</v>
      </c>
      <c r="L447" s="24">
        <f t="shared" si="117"/>
        <v>522.69000000000005</v>
      </c>
      <c r="M447" s="24">
        <f t="shared" si="118"/>
        <v>339688.95</v>
      </c>
      <c r="N447" s="24">
        <f t="shared" si="119"/>
        <v>326481.61999999994</v>
      </c>
      <c r="O447" s="24">
        <f t="shared" si="120"/>
        <v>137517.92000000004</v>
      </c>
      <c r="P447" s="24">
        <f t="shared" si="113"/>
        <v>114000</v>
      </c>
      <c r="Q447" s="7">
        <f t="shared" si="109"/>
        <v>4.8436014912280694</v>
      </c>
      <c r="R447" s="7">
        <f t="shared" si="110"/>
        <v>1.9797276315789474</v>
      </c>
      <c r="S447" s="5">
        <f t="shared" si="111"/>
        <v>4.9323672774638325E-2</v>
      </c>
      <c r="T447" s="5">
        <f t="shared" si="112"/>
        <v>3.022500884118863E-2</v>
      </c>
      <c r="U447" s="5">
        <f t="shared" si="121"/>
        <v>1.9098663933449694E-2</v>
      </c>
    </row>
    <row r="448" spans="1:21" x14ac:dyDescent="0.25">
      <c r="A448">
        <v>37</v>
      </c>
      <c r="B448">
        <v>441</v>
      </c>
      <c r="C448" s="10">
        <f t="shared" si="114"/>
        <v>666170.56999999995</v>
      </c>
      <c r="D448" s="10">
        <f>'(Optional) Additional IN-OUT'!H455</f>
        <v>0</v>
      </c>
      <c r="E448" s="10">
        <f>ROUND(((C448+D448)*(1+Nocharge_monthly_return)),2)</f>
        <v>668904.75</v>
      </c>
      <c r="F448" s="10">
        <f t="shared" si="115"/>
        <v>339688.95</v>
      </c>
      <c r="G448" s="10">
        <f t="shared" si="108"/>
        <v>0</v>
      </c>
      <c r="H448" s="10">
        <f>ROUND(((F448+G448)*(1+Withcharge_monthly_return)),2)</f>
        <v>341083.14</v>
      </c>
      <c r="I448" s="10">
        <f t="shared" si="106"/>
        <v>524.03</v>
      </c>
      <c r="J448" t="b">
        <f t="shared" si="116"/>
        <v>0</v>
      </c>
      <c r="K448" s="10">
        <f t="shared" si="107"/>
        <v>0</v>
      </c>
      <c r="L448" s="24">
        <f t="shared" si="117"/>
        <v>524.03</v>
      </c>
      <c r="M448" s="24">
        <f t="shared" si="118"/>
        <v>340559.11</v>
      </c>
      <c r="N448" s="24">
        <f t="shared" si="119"/>
        <v>328345.64</v>
      </c>
      <c r="O448" s="24">
        <f t="shared" si="120"/>
        <v>138041.95000000004</v>
      </c>
      <c r="P448" s="24">
        <f t="shared" si="113"/>
        <v>114000</v>
      </c>
      <c r="Q448" s="7">
        <f t="shared" si="109"/>
        <v>4.8675855263157892</v>
      </c>
      <c r="R448" s="7">
        <f t="shared" si="110"/>
        <v>1.9873606140350875</v>
      </c>
      <c r="S448" s="5">
        <f t="shared" si="111"/>
        <v>4.9326064706931669E-2</v>
      </c>
      <c r="T448" s="5">
        <f t="shared" si="112"/>
        <v>3.0227165338672264E-2</v>
      </c>
      <c r="U448" s="5">
        <f t="shared" si="121"/>
        <v>1.9098899368259405E-2</v>
      </c>
    </row>
    <row r="449" spans="1:21" x14ac:dyDescent="0.25">
      <c r="A449">
        <v>37</v>
      </c>
      <c r="B449">
        <v>442</v>
      </c>
      <c r="C449" s="10">
        <f t="shared" si="114"/>
        <v>668904.75</v>
      </c>
      <c r="D449" s="10">
        <f>'(Optional) Additional IN-OUT'!H456</f>
        <v>0</v>
      </c>
      <c r="E449" s="10">
        <f>ROUND(((C449+D449)*(1+Nocharge_monthly_return)),2)</f>
        <v>671650.15</v>
      </c>
      <c r="F449" s="10">
        <f t="shared" si="115"/>
        <v>340559.11</v>
      </c>
      <c r="G449" s="10">
        <f t="shared" si="108"/>
        <v>0</v>
      </c>
      <c r="H449" s="10">
        <f>ROUND(((F449+G449)*(1+Withcharge_monthly_return)),2)</f>
        <v>341956.87</v>
      </c>
      <c r="I449" s="10">
        <f t="shared" si="106"/>
        <v>525.37</v>
      </c>
      <c r="J449" t="b">
        <f t="shared" si="116"/>
        <v>0</v>
      </c>
      <c r="K449" s="10">
        <f t="shared" si="107"/>
        <v>0</v>
      </c>
      <c r="L449" s="24">
        <f t="shared" si="117"/>
        <v>525.37</v>
      </c>
      <c r="M449" s="24">
        <f t="shared" si="118"/>
        <v>341431.5</v>
      </c>
      <c r="N449" s="24">
        <f t="shared" si="119"/>
        <v>330218.65000000002</v>
      </c>
      <c r="O449" s="24">
        <f t="shared" si="120"/>
        <v>138567.32000000004</v>
      </c>
      <c r="P449" s="24">
        <f t="shared" si="113"/>
        <v>114000</v>
      </c>
      <c r="Q449" s="7">
        <f t="shared" si="109"/>
        <v>4.8916679824561404</v>
      </c>
      <c r="R449" s="7">
        <f t="shared" si="110"/>
        <v>1.995013157894737</v>
      </c>
      <c r="S449" s="5">
        <f t="shared" si="111"/>
        <v>4.9328445738232606E-2</v>
      </c>
      <c r="T449" s="5">
        <f t="shared" si="112"/>
        <v>3.0229312161816881E-2</v>
      </c>
      <c r="U449" s="5">
        <f t="shared" si="121"/>
        <v>1.9099133576415725E-2</v>
      </c>
    </row>
    <row r="450" spans="1:21" x14ac:dyDescent="0.25">
      <c r="A450">
        <v>37</v>
      </c>
      <c r="B450">
        <v>443</v>
      </c>
      <c r="C450" s="10">
        <f t="shared" si="114"/>
        <v>671650.15</v>
      </c>
      <c r="D450" s="10">
        <f>'(Optional) Additional IN-OUT'!H457</f>
        <v>0</v>
      </c>
      <c r="E450" s="10">
        <f>ROUND(((C450+D450)*(1+Nocharge_monthly_return)),2)</f>
        <v>674406.82</v>
      </c>
      <c r="F450" s="10">
        <f t="shared" si="115"/>
        <v>341431.5</v>
      </c>
      <c r="G450" s="10">
        <f t="shared" si="108"/>
        <v>0</v>
      </c>
      <c r="H450" s="10">
        <f>ROUND(((F450+G450)*(1+Withcharge_monthly_return)),2)</f>
        <v>342832.84</v>
      </c>
      <c r="I450" s="10">
        <f t="shared" si="106"/>
        <v>526.72</v>
      </c>
      <c r="J450" t="b">
        <f t="shared" si="116"/>
        <v>0</v>
      </c>
      <c r="K450" s="10">
        <f t="shared" si="107"/>
        <v>0</v>
      </c>
      <c r="L450" s="24">
        <f t="shared" si="117"/>
        <v>526.72</v>
      </c>
      <c r="M450" s="24">
        <f t="shared" si="118"/>
        <v>342306.12000000005</v>
      </c>
      <c r="N450" s="24">
        <f t="shared" si="119"/>
        <v>332100.6999999999</v>
      </c>
      <c r="O450" s="24">
        <f t="shared" si="120"/>
        <v>139094.04000000004</v>
      </c>
      <c r="P450" s="24">
        <f t="shared" si="113"/>
        <v>114000</v>
      </c>
      <c r="Q450" s="7">
        <f t="shared" si="109"/>
        <v>4.9158492982456137</v>
      </c>
      <c r="R450" s="7">
        <f t="shared" si="110"/>
        <v>2.0026852631578951</v>
      </c>
      <c r="S450" s="5">
        <f t="shared" si="111"/>
        <v>4.9330816109463563E-2</v>
      </c>
      <c r="T450" s="5">
        <f t="shared" si="112"/>
        <v>3.0231448909989269E-2</v>
      </c>
      <c r="U450" s="5">
        <f t="shared" si="121"/>
        <v>1.9099367199474294E-2</v>
      </c>
    </row>
    <row r="451" spans="1:21" x14ac:dyDescent="0.25">
      <c r="A451">
        <v>37</v>
      </c>
      <c r="B451">
        <v>444</v>
      </c>
      <c r="C451" s="10">
        <f t="shared" si="114"/>
        <v>674406.82</v>
      </c>
      <c r="D451" s="10">
        <f>'(Optional) Additional IN-OUT'!H458</f>
        <v>0</v>
      </c>
      <c r="E451" s="10">
        <f>ROUND(((C451+D451)*(1+Nocharge_monthly_return)),2)</f>
        <v>677174.8</v>
      </c>
      <c r="F451" s="10">
        <f t="shared" si="115"/>
        <v>342306.12000000005</v>
      </c>
      <c r="G451" s="10">
        <f t="shared" si="108"/>
        <v>0</v>
      </c>
      <c r="H451" s="10">
        <f>ROUND(((F451+G451)*(1+Withcharge_monthly_return)),2)</f>
        <v>343711.05</v>
      </c>
      <c r="I451" s="10">
        <f t="shared" si="106"/>
        <v>528.07000000000005</v>
      </c>
      <c r="J451" t="b">
        <f t="shared" si="116"/>
        <v>0</v>
      </c>
      <c r="K451" s="10">
        <f t="shared" si="107"/>
        <v>0</v>
      </c>
      <c r="L451" s="24">
        <f t="shared" si="117"/>
        <v>528.07000000000005</v>
      </c>
      <c r="M451" s="24">
        <f t="shared" si="118"/>
        <v>343182.98</v>
      </c>
      <c r="N451" s="24">
        <f t="shared" si="119"/>
        <v>333991.82000000007</v>
      </c>
      <c r="O451" s="24">
        <f t="shared" si="120"/>
        <v>139622.11000000004</v>
      </c>
      <c r="P451" s="24">
        <f t="shared" si="113"/>
        <v>114000</v>
      </c>
      <c r="Q451" s="7">
        <f t="shared" si="109"/>
        <v>4.9401298245614038</v>
      </c>
      <c r="R451" s="7">
        <f t="shared" si="110"/>
        <v>2.0103770175438593</v>
      </c>
      <c r="S451" s="5">
        <f t="shared" si="111"/>
        <v>4.9333175629938733E-2</v>
      </c>
      <c r="T451" s="5">
        <f t="shared" si="112"/>
        <v>3.0233576001075155E-2</v>
      </c>
      <c r="U451" s="5">
        <f t="shared" si="121"/>
        <v>1.9099599628863578E-2</v>
      </c>
    </row>
    <row r="452" spans="1:21" x14ac:dyDescent="0.25">
      <c r="A452">
        <v>38</v>
      </c>
      <c r="B452">
        <v>445</v>
      </c>
      <c r="C452" s="10">
        <f t="shared" si="114"/>
        <v>677174.8</v>
      </c>
      <c r="D452" s="10">
        <f>'(Optional) Additional IN-OUT'!H459</f>
        <v>0</v>
      </c>
      <c r="E452" s="10">
        <f>ROUND(((C452+D452)*(1+Nocharge_monthly_return)),2)</f>
        <v>679954.14</v>
      </c>
      <c r="F452" s="10">
        <f t="shared" si="115"/>
        <v>343182.98</v>
      </c>
      <c r="G452" s="10">
        <f t="shared" si="108"/>
        <v>0</v>
      </c>
      <c r="H452" s="10">
        <f>ROUND(((F452+G452)*(1+Withcharge_monthly_return)),2)</f>
        <v>344591.51</v>
      </c>
      <c r="I452" s="10">
        <f t="shared" si="106"/>
        <v>529.41999999999996</v>
      </c>
      <c r="J452" t="b">
        <f t="shared" si="116"/>
        <v>1</v>
      </c>
      <c r="K452" s="10">
        <f t="shared" si="107"/>
        <v>0</v>
      </c>
      <c r="L452" s="24">
        <f t="shared" si="117"/>
        <v>529.41999999999996</v>
      </c>
      <c r="M452" s="24">
        <f t="shared" si="118"/>
        <v>344062.09</v>
      </c>
      <c r="N452" s="24">
        <f t="shared" si="119"/>
        <v>335892.05</v>
      </c>
      <c r="O452" s="24">
        <f t="shared" si="120"/>
        <v>140151.53000000006</v>
      </c>
      <c r="P452" s="24">
        <f t="shared" si="113"/>
        <v>114000</v>
      </c>
      <c r="Q452" s="7">
        <f t="shared" si="109"/>
        <v>4.9645099999999998</v>
      </c>
      <c r="R452" s="7">
        <f t="shared" si="110"/>
        <v>2.01808850877193</v>
      </c>
      <c r="S452" s="5">
        <f t="shared" si="111"/>
        <v>4.9335524523217919E-2</v>
      </c>
      <c r="T452" s="5">
        <f t="shared" si="112"/>
        <v>3.0235693844470866E-2</v>
      </c>
      <c r="U452" s="5">
        <f t="shared" si="121"/>
        <v>1.9099830678747053E-2</v>
      </c>
    </row>
    <row r="453" spans="1:21" x14ac:dyDescent="0.25">
      <c r="A453">
        <v>38</v>
      </c>
      <c r="B453">
        <v>446</v>
      </c>
      <c r="C453" s="10">
        <f t="shared" si="114"/>
        <v>679954.14</v>
      </c>
      <c r="D453" s="10">
        <f>'(Optional) Additional IN-OUT'!H460</f>
        <v>0</v>
      </c>
      <c r="E453" s="10">
        <f>ROUND(((C453+D453)*(1+Nocharge_monthly_return)),2)</f>
        <v>682744.89</v>
      </c>
      <c r="F453" s="10">
        <f t="shared" si="115"/>
        <v>344062.09</v>
      </c>
      <c r="G453" s="10">
        <f t="shared" si="108"/>
        <v>0</v>
      </c>
      <c r="H453" s="10">
        <f>ROUND(((F453+G453)*(1+Withcharge_monthly_return)),2)</f>
        <v>345474.23</v>
      </c>
      <c r="I453" s="10">
        <f t="shared" si="106"/>
        <v>530.78</v>
      </c>
      <c r="J453" t="b">
        <f t="shared" si="116"/>
        <v>0</v>
      </c>
      <c r="K453" s="10">
        <f t="shared" si="107"/>
        <v>0</v>
      </c>
      <c r="L453" s="24">
        <f t="shared" si="117"/>
        <v>530.78</v>
      </c>
      <c r="M453" s="24">
        <f t="shared" si="118"/>
        <v>344943.44999999995</v>
      </c>
      <c r="N453" s="24">
        <f t="shared" si="119"/>
        <v>337801.44000000006</v>
      </c>
      <c r="O453" s="24">
        <f t="shared" si="120"/>
        <v>140682.31000000006</v>
      </c>
      <c r="P453" s="24">
        <f t="shared" si="113"/>
        <v>114000</v>
      </c>
      <c r="Q453" s="7">
        <f t="shared" si="109"/>
        <v>4.9889902631578948</v>
      </c>
      <c r="R453" s="7">
        <f t="shared" si="110"/>
        <v>2.0258197368421049</v>
      </c>
      <c r="S453" s="5">
        <f t="shared" si="111"/>
        <v>4.9337863000539231E-2</v>
      </c>
      <c r="T453" s="5">
        <f t="shared" si="112"/>
        <v>3.0237802037619822E-2</v>
      </c>
      <c r="U453" s="5">
        <f t="shared" si="121"/>
        <v>1.9100060962919409E-2</v>
      </c>
    </row>
    <row r="454" spans="1:21" x14ac:dyDescent="0.25">
      <c r="A454">
        <v>38</v>
      </c>
      <c r="B454">
        <v>447</v>
      </c>
      <c r="C454" s="10">
        <f t="shared" si="114"/>
        <v>682744.89</v>
      </c>
      <c r="D454" s="10">
        <f>'(Optional) Additional IN-OUT'!H461</f>
        <v>0</v>
      </c>
      <c r="E454" s="10">
        <f>ROUND(((C454+D454)*(1+Nocharge_monthly_return)),2)</f>
        <v>685547.09</v>
      </c>
      <c r="F454" s="10">
        <f t="shared" si="115"/>
        <v>344943.44999999995</v>
      </c>
      <c r="G454" s="10">
        <f t="shared" si="108"/>
        <v>0</v>
      </c>
      <c r="H454" s="10">
        <f>ROUND(((F454+G454)*(1+Withcharge_monthly_return)),2)</f>
        <v>346359.21</v>
      </c>
      <c r="I454" s="10">
        <f t="shared" si="106"/>
        <v>532.14</v>
      </c>
      <c r="J454" t="b">
        <f t="shared" si="116"/>
        <v>0</v>
      </c>
      <c r="K454" s="10">
        <f t="shared" si="107"/>
        <v>0</v>
      </c>
      <c r="L454" s="24">
        <f t="shared" si="117"/>
        <v>532.14</v>
      </c>
      <c r="M454" s="24">
        <f t="shared" si="118"/>
        <v>345827.07</v>
      </c>
      <c r="N454" s="24">
        <f t="shared" si="119"/>
        <v>339720.01999999996</v>
      </c>
      <c r="O454" s="24">
        <f t="shared" si="120"/>
        <v>141214.45000000007</v>
      </c>
      <c r="P454" s="24">
        <f t="shared" si="113"/>
        <v>114000</v>
      </c>
      <c r="Q454" s="7">
        <f t="shared" si="109"/>
        <v>5.0135709649122804</v>
      </c>
      <c r="R454" s="7">
        <f t="shared" si="110"/>
        <v>2.0335707894736843</v>
      </c>
      <c r="S454" s="5">
        <f t="shared" si="111"/>
        <v>4.9340190850195316E-2</v>
      </c>
      <c r="T454" s="5">
        <f t="shared" si="112"/>
        <v>3.0239900984860645E-2</v>
      </c>
      <c r="U454" s="5">
        <f t="shared" si="121"/>
        <v>1.9100289865334671E-2</v>
      </c>
    </row>
    <row r="455" spans="1:21" x14ac:dyDescent="0.25">
      <c r="A455">
        <v>38</v>
      </c>
      <c r="B455">
        <v>448</v>
      </c>
      <c r="C455" s="10">
        <f t="shared" si="114"/>
        <v>685547.09</v>
      </c>
      <c r="D455" s="10">
        <f>'(Optional) Additional IN-OUT'!H462</f>
        <v>0</v>
      </c>
      <c r="E455" s="10">
        <f>ROUND(((C455+D455)*(1+Nocharge_monthly_return)),2)</f>
        <v>688360.8</v>
      </c>
      <c r="F455" s="10">
        <f t="shared" si="115"/>
        <v>345827.07</v>
      </c>
      <c r="G455" s="10">
        <f t="shared" si="108"/>
        <v>0</v>
      </c>
      <c r="H455" s="10">
        <f>ROUND(((F455+G455)*(1+Withcharge_monthly_return)),2)</f>
        <v>347246.46</v>
      </c>
      <c r="I455" s="10">
        <f t="shared" si="106"/>
        <v>533.5</v>
      </c>
      <c r="J455" t="b">
        <f t="shared" si="116"/>
        <v>0</v>
      </c>
      <c r="K455" s="10">
        <f t="shared" si="107"/>
        <v>0</v>
      </c>
      <c r="L455" s="24">
        <f t="shared" si="117"/>
        <v>533.5</v>
      </c>
      <c r="M455" s="24">
        <f t="shared" si="118"/>
        <v>346712.96</v>
      </c>
      <c r="N455" s="24">
        <f t="shared" si="119"/>
        <v>341647.84</v>
      </c>
      <c r="O455" s="24">
        <f t="shared" si="120"/>
        <v>141747.95000000007</v>
      </c>
      <c r="P455" s="24">
        <f t="shared" si="113"/>
        <v>114000</v>
      </c>
      <c r="Q455" s="7">
        <f t="shared" si="109"/>
        <v>5.0382526315789482</v>
      </c>
      <c r="R455" s="7">
        <f t="shared" si="110"/>
        <v>2.0413417543859649</v>
      </c>
      <c r="S455" s="5">
        <f t="shared" si="111"/>
        <v>4.9342508675748964E-2</v>
      </c>
      <c r="T455" s="5">
        <f t="shared" si="112"/>
        <v>3.0241991082291805E-2</v>
      </c>
      <c r="U455" s="5">
        <f t="shared" si="121"/>
        <v>1.9100517593457159E-2</v>
      </c>
    </row>
    <row r="456" spans="1:21" x14ac:dyDescent="0.25">
      <c r="A456">
        <v>38</v>
      </c>
      <c r="B456">
        <v>449</v>
      </c>
      <c r="C456" s="10">
        <f t="shared" si="114"/>
        <v>688360.8</v>
      </c>
      <c r="D456" s="10">
        <f>'(Optional) Additional IN-OUT'!H463</f>
        <v>0</v>
      </c>
      <c r="E456" s="10">
        <f>ROUND(((C456+D456)*(1+Nocharge_monthly_return)),2)</f>
        <v>691186.05</v>
      </c>
      <c r="F456" s="10">
        <f t="shared" si="115"/>
        <v>346712.96</v>
      </c>
      <c r="G456" s="10">
        <f t="shared" si="108"/>
        <v>0</v>
      </c>
      <c r="H456" s="10">
        <f>ROUND(((F456+G456)*(1+Withcharge_monthly_return)),2)</f>
        <v>348135.98</v>
      </c>
      <c r="I456" s="10">
        <f t="shared" ref="I456:I519" si="122">ROUND(H456*Monthly_charges,2)</f>
        <v>534.87</v>
      </c>
      <c r="J456" t="b">
        <f t="shared" si="116"/>
        <v>0</v>
      </c>
      <c r="K456" s="10">
        <f t="shared" ref="K456:K519" si="123">IF(J456=TRUE,EQ_Ongoing_Monetary+Product_Ongoing_Monetary,0)</f>
        <v>0</v>
      </c>
      <c r="L456" s="24">
        <f t="shared" si="117"/>
        <v>534.87</v>
      </c>
      <c r="M456" s="24">
        <f t="shared" si="118"/>
        <v>347601.11</v>
      </c>
      <c r="N456" s="24">
        <f t="shared" si="119"/>
        <v>343584.94000000006</v>
      </c>
      <c r="O456" s="24">
        <f t="shared" si="120"/>
        <v>142282.82000000007</v>
      </c>
      <c r="P456" s="24">
        <f t="shared" si="113"/>
        <v>114000</v>
      </c>
      <c r="Q456" s="7">
        <f t="shared" si="109"/>
        <v>5.0630355263157902</v>
      </c>
      <c r="R456" s="7">
        <f t="shared" si="110"/>
        <v>2.049132543859649</v>
      </c>
      <c r="S456" s="5">
        <f t="shared" si="111"/>
        <v>4.9344815841645177E-2</v>
      </c>
      <c r="T456" s="5">
        <f t="shared" si="112"/>
        <v>3.0244071133646331E-2</v>
      </c>
      <c r="U456" s="5">
        <f t="shared" si="121"/>
        <v>1.9100744707998846E-2</v>
      </c>
    </row>
    <row r="457" spans="1:21" x14ac:dyDescent="0.25">
      <c r="A457">
        <v>38</v>
      </c>
      <c r="B457">
        <v>450</v>
      </c>
      <c r="C457" s="10">
        <f t="shared" si="114"/>
        <v>691186.05</v>
      </c>
      <c r="D457" s="10">
        <f>'(Optional) Additional IN-OUT'!H464</f>
        <v>0</v>
      </c>
      <c r="E457" s="10">
        <f>ROUND(((C457+D457)*(1+Nocharge_monthly_return)),2)</f>
        <v>694022.9</v>
      </c>
      <c r="F457" s="10">
        <f t="shared" si="115"/>
        <v>347601.11</v>
      </c>
      <c r="G457" s="10">
        <f t="shared" ref="G457:G520" si="124">D457</f>
        <v>0</v>
      </c>
      <c r="H457" s="10">
        <f>ROUND(((F457+G457)*(1+Withcharge_monthly_return)),2)</f>
        <v>349027.78</v>
      </c>
      <c r="I457" s="10">
        <f t="shared" si="122"/>
        <v>536.24</v>
      </c>
      <c r="J457" t="b">
        <f t="shared" si="116"/>
        <v>0</v>
      </c>
      <c r="K457" s="10">
        <f t="shared" si="123"/>
        <v>0</v>
      </c>
      <c r="L457" s="24">
        <f t="shared" si="117"/>
        <v>536.24</v>
      </c>
      <c r="M457" s="24">
        <f t="shared" si="118"/>
        <v>348491.54000000004</v>
      </c>
      <c r="N457" s="24">
        <f t="shared" si="119"/>
        <v>345531.36</v>
      </c>
      <c r="O457" s="24">
        <f t="shared" si="120"/>
        <v>142819.06000000006</v>
      </c>
      <c r="P457" s="24">
        <f t="shared" si="113"/>
        <v>114000</v>
      </c>
      <c r="Q457" s="7">
        <f t="shared" ref="Q457:Q520" si="125">(E457/P457)-1</f>
        <v>5.0879201754385965</v>
      </c>
      <c r="R457" s="7">
        <f t="shared" ref="R457:R520" si="126">(M457/P457)-1</f>
        <v>2.0569433333333338</v>
      </c>
      <c r="S457" s="5">
        <f t="shared" ref="S457:S520" si="127">RATE(B457/12,,P457,-E457)</f>
        <v>4.9347112931166365E-2</v>
      </c>
      <c r="T457" s="5">
        <f t="shared" ref="T457:T520" si="128">RATE(B457/12,,P457,-M457)</f>
        <v>3.0246142329933341E-2</v>
      </c>
      <c r="U457" s="5">
        <f t="shared" si="121"/>
        <v>1.9100970601233024E-2</v>
      </c>
    </row>
    <row r="458" spans="1:21" x14ac:dyDescent="0.25">
      <c r="A458">
        <v>38</v>
      </c>
      <c r="B458">
        <v>451</v>
      </c>
      <c r="C458" s="10">
        <f t="shared" si="114"/>
        <v>694022.9</v>
      </c>
      <c r="D458" s="10">
        <f>'(Optional) Additional IN-OUT'!H465</f>
        <v>0</v>
      </c>
      <c r="E458" s="10">
        <f>ROUND(((C458+D458)*(1+Nocharge_monthly_return)),2)</f>
        <v>696871.39</v>
      </c>
      <c r="F458" s="10">
        <f t="shared" si="115"/>
        <v>348491.54000000004</v>
      </c>
      <c r="G458" s="10">
        <f t="shared" si="124"/>
        <v>0</v>
      </c>
      <c r="H458" s="10">
        <f>ROUND(((F458+G458)*(1+Withcharge_monthly_return)),2)</f>
        <v>349921.86</v>
      </c>
      <c r="I458" s="10">
        <f t="shared" si="122"/>
        <v>537.61</v>
      </c>
      <c r="J458" t="b">
        <f t="shared" si="116"/>
        <v>0</v>
      </c>
      <c r="K458" s="10">
        <f t="shared" si="123"/>
        <v>0</v>
      </c>
      <c r="L458" s="24">
        <f t="shared" si="117"/>
        <v>537.61</v>
      </c>
      <c r="M458" s="24">
        <f t="shared" si="118"/>
        <v>349384.25</v>
      </c>
      <c r="N458" s="24">
        <f t="shared" si="119"/>
        <v>347487.14</v>
      </c>
      <c r="O458" s="24">
        <f t="shared" si="120"/>
        <v>143356.67000000004</v>
      </c>
      <c r="P458" s="24">
        <f t="shared" ref="P458:P521" si="129">P457+D458</f>
        <v>114000</v>
      </c>
      <c r="Q458" s="7">
        <f t="shared" si="125"/>
        <v>5.112906929824562</v>
      </c>
      <c r="R458" s="7">
        <f t="shared" si="126"/>
        <v>2.0647741228070173</v>
      </c>
      <c r="S458" s="5">
        <f t="shared" si="127"/>
        <v>4.9349399704996952E-2</v>
      </c>
      <c r="T458" s="5">
        <f t="shared" si="128"/>
        <v>3.0248204269823796E-2</v>
      </c>
      <c r="U458" s="5">
        <f t="shared" si="121"/>
        <v>1.9101195435173156E-2</v>
      </c>
    </row>
    <row r="459" spans="1:21" x14ac:dyDescent="0.25">
      <c r="A459">
        <v>38</v>
      </c>
      <c r="B459">
        <v>452</v>
      </c>
      <c r="C459" s="10">
        <f t="shared" si="114"/>
        <v>696871.39</v>
      </c>
      <c r="D459" s="10">
        <f>'(Optional) Additional IN-OUT'!H466</f>
        <v>0</v>
      </c>
      <c r="E459" s="10">
        <f>ROUND(((C459+D459)*(1+Nocharge_monthly_return)),2)</f>
        <v>699731.57</v>
      </c>
      <c r="F459" s="10">
        <f t="shared" si="115"/>
        <v>349384.25</v>
      </c>
      <c r="G459" s="10">
        <f t="shared" si="124"/>
        <v>0</v>
      </c>
      <c r="H459" s="10">
        <f>ROUND(((F459+G459)*(1+Withcharge_monthly_return)),2)</f>
        <v>350818.24</v>
      </c>
      <c r="I459" s="10">
        <f t="shared" si="122"/>
        <v>538.99</v>
      </c>
      <c r="J459" t="b">
        <f t="shared" si="116"/>
        <v>0</v>
      </c>
      <c r="K459" s="10">
        <f t="shared" si="123"/>
        <v>0</v>
      </c>
      <c r="L459" s="24">
        <f t="shared" si="117"/>
        <v>538.99</v>
      </c>
      <c r="M459" s="24">
        <f t="shared" si="118"/>
        <v>350279.25</v>
      </c>
      <c r="N459" s="24">
        <f t="shared" si="119"/>
        <v>349452.31999999995</v>
      </c>
      <c r="O459" s="24">
        <f t="shared" si="120"/>
        <v>143895.66000000003</v>
      </c>
      <c r="P459" s="24">
        <f t="shared" si="129"/>
        <v>114000</v>
      </c>
      <c r="Q459" s="7">
        <f t="shared" si="125"/>
        <v>5.1379962280701754</v>
      </c>
      <c r="R459" s="7">
        <f t="shared" si="126"/>
        <v>2.0726249999999999</v>
      </c>
      <c r="S459" s="5">
        <f t="shared" si="127"/>
        <v>4.9351676321276156E-2</v>
      </c>
      <c r="T459" s="5">
        <f t="shared" si="128"/>
        <v>3.0250257339905096E-2</v>
      </c>
      <c r="U459" s="5">
        <f t="shared" si="121"/>
        <v>1.9101418981371059E-2</v>
      </c>
    </row>
    <row r="460" spans="1:21" x14ac:dyDescent="0.25">
      <c r="A460">
        <v>38</v>
      </c>
      <c r="B460">
        <v>453</v>
      </c>
      <c r="C460" s="10">
        <f t="shared" si="114"/>
        <v>699731.57</v>
      </c>
      <c r="D460" s="10">
        <f>'(Optional) Additional IN-OUT'!H467</f>
        <v>0</v>
      </c>
      <c r="E460" s="10">
        <f>ROUND(((C460+D460)*(1+Nocharge_monthly_return)),2)</f>
        <v>702603.49</v>
      </c>
      <c r="F460" s="10">
        <f t="shared" si="115"/>
        <v>350279.25</v>
      </c>
      <c r="G460" s="10">
        <f t="shared" si="124"/>
        <v>0</v>
      </c>
      <c r="H460" s="10">
        <f>ROUND(((F460+G460)*(1+Withcharge_monthly_return)),2)</f>
        <v>351716.91</v>
      </c>
      <c r="I460" s="10">
        <f t="shared" si="122"/>
        <v>540.37</v>
      </c>
      <c r="J460" t="b">
        <f t="shared" si="116"/>
        <v>0</v>
      </c>
      <c r="K460" s="10">
        <f t="shared" si="123"/>
        <v>0</v>
      </c>
      <c r="L460" s="24">
        <f t="shared" si="117"/>
        <v>540.37</v>
      </c>
      <c r="M460" s="24">
        <f t="shared" si="118"/>
        <v>351176.54</v>
      </c>
      <c r="N460" s="24">
        <f t="shared" si="119"/>
        <v>351426.95</v>
      </c>
      <c r="O460" s="24">
        <f t="shared" si="120"/>
        <v>144436.03000000003</v>
      </c>
      <c r="P460" s="24">
        <f t="shared" si="129"/>
        <v>114000</v>
      </c>
      <c r="Q460" s="7">
        <f t="shared" si="125"/>
        <v>5.1631885087719294</v>
      </c>
      <c r="R460" s="7">
        <f t="shared" si="126"/>
        <v>2.0804959649122807</v>
      </c>
      <c r="S460" s="5">
        <f t="shared" si="127"/>
        <v>4.9353942927538468E-2</v>
      </c>
      <c r="T460" s="5">
        <f t="shared" si="128"/>
        <v>3.0252301141734307E-2</v>
      </c>
      <c r="U460" s="5">
        <f t="shared" si="121"/>
        <v>1.910164178580416E-2</v>
      </c>
    </row>
    <row r="461" spans="1:21" x14ac:dyDescent="0.25">
      <c r="A461">
        <v>38</v>
      </c>
      <c r="B461">
        <v>454</v>
      </c>
      <c r="C461" s="10">
        <f t="shared" si="114"/>
        <v>702603.49</v>
      </c>
      <c r="D461" s="10">
        <f>'(Optional) Additional IN-OUT'!H468</f>
        <v>0</v>
      </c>
      <c r="E461" s="10">
        <f>ROUND(((C461+D461)*(1+Nocharge_monthly_return)),2)</f>
        <v>705487.2</v>
      </c>
      <c r="F461" s="10">
        <f t="shared" si="115"/>
        <v>351176.54</v>
      </c>
      <c r="G461" s="10">
        <f t="shared" si="124"/>
        <v>0</v>
      </c>
      <c r="H461" s="10">
        <f>ROUND(((F461+G461)*(1+Withcharge_monthly_return)),2)</f>
        <v>352617.88</v>
      </c>
      <c r="I461" s="10">
        <f t="shared" si="122"/>
        <v>541.75</v>
      </c>
      <c r="J461" t="b">
        <f t="shared" si="116"/>
        <v>0</v>
      </c>
      <c r="K461" s="10">
        <f t="shared" si="123"/>
        <v>0</v>
      </c>
      <c r="L461" s="24">
        <f t="shared" si="117"/>
        <v>541.75</v>
      </c>
      <c r="M461" s="24">
        <f t="shared" si="118"/>
        <v>352076.13</v>
      </c>
      <c r="N461" s="24">
        <f t="shared" si="119"/>
        <v>353411.06999999995</v>
      </c>
      <c r="O461" s="24">
        <f t="shared" si="120"/>
        <v>144977.78000000003</v>
      </c>
      <c r="P461" s="24">
        <f t="shared" si="129"/>
        <v>114000</v>
      </c>
      <c r="Q461" s="7">
        <f t="shared" si="125"/>
        <v>5.1884842105263154</v>
      </c>
      <c r="R461" s="7">
        <f t="shared" si="126"/>
        <v>2.0883871052631577</v>
      </c>
      <c r="S461" s="5">
        <f t="shared" si="127"/>
        <v>4.9356199660970587E-2</v>
      </c>
      <c r="T461" s="5">
        <f t="shared" si="128"/>
        <v>3.025433605731934E-2</v>
      </c>
      <c r="U461" s="5">
        <f t="shared" si="121"/>
        <v>1.9101863603651247E-2</v>
      </c>
    </row>
    <row r="462" spans="1:21" x14ac:dyDescent="0.25">
      <c r="A462">
        <v>38</v>
      </c>
      <c r="B462">
        <v>455</v>
      </c>
      <c r="C462" s="10">
        <f t="shared" si="114"/>
        <v>705487.2</v>
      </c>
      <c r="D462" s="10">
        <f>'(Optional) Additional IN-OUT'!H469</f>
        <v>0</v>
      </c>
      <c r="E462" s="10">
        <f>ROUND(((C462+D462)*(1+Nocharge_monthly_return)),2)</f>
        <v>708382.75</v>
      </c>
      <c r="F462" s="10">
        <f t="shared" si="115"/>
        <v>352076.13</v>
      </c>
      <c r="G462" s="10">
        <f t="shared" si="124"/>
        <v>0</v>
      </c>
      <c r="H462" s="10">
        <f>ROUND(((F462+G462)*(1+Withcharge_monthly_return)),2)</f>
        <v>353521.16</v>
      </c>
      <c r="I462" s="10">
        <f t="shared" si="122"/>
        <v>543.14</v>
      </c>
      <c r="J462" t="b">
        <f t="shared" si="116"/>
        <v>0</v>
      </c>
      <c r="K462" s="10">
        <f t="shared" si="123"/>
        <v>0</v>
      </c>
      <c r="L462" s="24">
        <f t="shared" si="117"/>
        <v>543.14</v>
      </c>
      <c r="M462" s="24">
        <f t="shared" si="118"/>
        <v>352978.01999999996</v>
      </c>
      <c r="N462" s="24">
        <f t="shared" si="119"/>
        <v>355404.73000000004</v>
      </c>
      <c r="O462" s="24">
        <f t="shared" si="120"/>
        <v>145520.92000000004</v>
      </c>
      <c r="P462" s="24">
        <f t="shared" si="129"/>
        <v>114000</v>
      </c>
      <c r="Q462" s="7">
        <f t="shared" si="125"/>
        <v>5.213883771929825</v>
      </c>
      <c r="R462" s="7">
        <f t="shared" si="126"/>
        <v>2.0962984210526314</v>
      </c>
      <c r="S462" s="5">
        <f t="shared" si="127"/>
        <v>4.9358446648665073E-2</v>
      </c>
      <c r="T462" s="5">
        <f t="shared" si="128"/>
        <v>3.0256361691109509E-2</v>
      </c>
      <c r="U462" s="5">
        <f t="shared" si="121"/>
        <v>1.9102084957555564E-2</v>
      </c>
    </row>
    <row r="463" spans="1:21" x14ac:dyDescent="0.25">
      <c r="A463">
        <v>38</v>
      </c>
      <c r="B463">
        <v>456</v>
      </c>
      <c r="C463" s="10">
        <f t="shared" si="114"/>
        <v>708382.75</v>
      </c>
      <c r="D463" s="10">
        <f>'(Optional) Additional IN-OUT'!H470</f>
        <v>0</v>
      </c>
      <c r="E463" s="10">
        <f>ROUND(((C463+D463)*(1+Nocharge_monthly_return)),2)</f>
        <v>711290.18</v>
      </c>
      <c r="F463" s="10">
        <f t="shared" si="115"/>
        <v>352978.01999999996</v>
      </c>
      <c r="G463" s="10">
        <f t="shared" si="124"/>
        <v>0</v>
      </c>
      <c r="H463" s="10">
        <f>ROUND(((F463+G463)*(1+Withcharge_monthly_return)),2)</f>
        <v>354426.75</v>
      </c>
      <c r="I463" s="10">
        <f t="shared" si="122"/>
        <v>544.53</v>
      </c>
      <c r="J463" t="b">
        <f t="shared" si="116"/>
        <v>0</v>
      </c>
      <c r="K463" s="10">
        <f t="shared" si="123"/>
        <v>0</v>
      </c>
      <c r="L463" s="24">
        <f t="shared" si="117"/>
        <v>544.53</v>
      </c>
      <c r="M463" s="24">
        <f t="shared" si="118"/>
        <v>353882.22</v>
      </c>
      <c r="N463" s="24">
        <f t="shared" si="119"/>
        <v>357407.96000000008</v>
      </c>
      <c r="O463" s="24">
        <f t="shared" si="120"/>
        <v>146065.45000000004</v>
      </c>
      <c r="P463" s="24">
        <f t="shared" si="129"/>
        <v>114000</v>
      </c>
      <c r="Q463" s="7">
        <f t="shared" si="125"/>
        <v>5.2393875438596496</v>
      </c>
      <c r="R463" s="7">
        <f t="shared" si="126"/>
        <v>2.1042299999999998</v>
      </c>
      <c r="S463" s="5">
        <f t="shared" si="127"/>
        <v>4.9360683619635089E-2</v>
      </c>
      <c r="T463" s="5">
        <f t="shared" si="128"/>
        <v>3.0258378420623594E-2</v>
      </c>
      <c r="U463" s="5">
        <f t="shared" si="121"/>
        <v>1.9102305199011495E-2</v>
      </c>
    </row>
    <row r="464" spans="1:21" x14ac:dyDescent="0.25">
      <c r="A464">
        <v>39</v>
      </c>
      <c r="B464">
        <v>457</v>
      </c>
      <c r="C464" s="10">
        <f t="shared" si="114"/>
        <v>711290.18</v>
      </c>
      <c r="D464" s="10">
        <f>'(Optional) Additional IN-OUT'!H471</f>
        <v>0</v>
      </c>
      <c r="E464" s="10">
        <f>ROUND(((C464+D464)*(1+Nocharge_monthly_return)),2)</f>
        <v>714209.54</v>
      </c>
      <c r="F464" s="10">
        <f t="shared" si="115"/>
        <v>353882.22</v>
      </c>
      <c r="G464" s="10">
        <f t="shared" si="124"/>
        <v>0</v>
      </c>
      <c r="H464" s="10">
        <f>ROUND(((F464+G464)*(1+Withcharge_monthly_return)),2)</f>
        <v>355334.67</v>
      </c>
      <c r="I464" s="10">
        <f t="shared" si="122"/>
        <v>545.92999999999995</v>
      </c>
      <c r="J464" t="b">
        <f t="shared" si="116"/>
        <v>1</v>
      </c>
      <c r="K464" s="10">
        <f t="shared" si="123"/>
        <v>0</v>
      </c>
      <c r="L464" s="24">
        <f t="shared" si="117"/>
        <v>545.92999999999995</v>
      </c>
      <c r="M464" s="24">
        <f t="shared" si="118"/>
        <v>354788.74</v>
      </c>
      <c r="N464" s="24">
        <f t="shared" si="119"/>
        <v>359420.80000000005</v>
      </c>
      <c r="O464" s="24">
        <f t="shared" si="120"/>
        <v>146611.38000000003</v>
      </c>
      <c r="P464" s="24">
        <f t="shared" si="129"/>
        <v>114000</v>
      </c>
      <c r="Q464" s="7">
        <f t="shared" si="125"/>
        <v>5.2649959649122806</v>
      </c>
      <c r="R464" s="7">
        <f t="shared" si="126"/>
        <v>2.1121819298245614</v>
      </c>
      <c r="S464" s="5">
        <f t="shared" si="127"/>
        <v>4.9362910688822148E-2</v>
      </c>
      <c r="T464" s="5">
        <f t="shared" si="128"/>
        <v>3.0260386615711843E-2</v>
      </c>
      <c r="U464" s="5">
        <f t="shared" si="121"/>
        <v>1.9102524073110305E-2</v>
      </c>
    </row>
    <row r="465" spans="1:21" x14ac:dyDescent="0.25">
      <c r="A465">
        <v>39</v>
      </c>
      <c r="B465">
        <v>458</v>
      </c>
      <c r="C465" s="10">
        <f t="shared" si="114"/>
        <v>714209.54</v>
      </c>
      <c r="D465" s="10">
        <f>'(Optional) Additional IN-OUT'!H472</f>
        <v>0</v>
      </c>
      <c r="E465" s="10">
        <f>ROUND(((C465+D465)*(1+Nocharge_monthly_return)),2)</f>
        <v>717140.88</v>
      </c>
      <c r="F465" s="10">
        <f t="shared" si="115"/>
        <v>354788.74</v>
      </c>
      <c r="G465" s="10">
        <f t="shared" si="124"/>
        <v>0</v>
      </c>
      <c r="H465" s="10">
        <f>ROUND(((F465+G465)*(1+Withcharge_monthly_return)),2)</f>
        <v>356244.91</v>
      </c>
      <c r="I465" s="10">
        <f t="shared" si="122"/>
        <v>547.33000000000004</v>
      </c>
      <c r="J465" t="b">
        <f t="shared" si="116"/>
        <v>0</v>
      </c>
      <c r="K465" s="10">
        <f t="shared" si="123"/>
        <v>0</v>
      </c>
      <c r="L465" s="24">
        <f t="shared" si="117"/>
        <v>547.33000000000004</v>
      </c>
      <c r="M465" s="24">
        <f t="shared" si="118"/>
        <v>355697.57999999996</v>
      </c>
      <c r="N465" s="24">
        <f t="shared" si="119"/>
        <v>361443.30000000005</v>
      </c>
      <c r="O465" s="24">
        <f t="shared" si="120"/>
        <v>147158.71000000002</v>
      </c>
      <c r="P465" s="24">
        <f t="shared" si="129"/>
        <v>114000</v>
      </c>
      <c r="Q465" s="7">
        <f t="shared" si="125"/>
        <v>5.2907094736842106</v>
      </c>
      <c r="R465" s="7">
        <f t="shared" si="126"/>
        <v>2.1201542105263154</v>
      </c>
      <c r="S465" s="5">
        <f t="shared" si="127"/>
        <v>4.9365127961703573E-2</v>
      </c>
      <c r="T465" s="5">
        <f t="shared" si="128"/>
        <v>3.0262385879775078E-2</v>
      </c>
      <c r="U465" s="5">
        <f t="shared" si="121"/>
        <v>1.9102742081928494E-2</v>
      </c>
    </row>
    <row r="466" spans="1:21" x14ac:dyDescent="0.25">
      <c r="A466">
        <v>39</v>
      </c>
      <c r="B466">
        <v>459</v>
      </c>
      <c r="C466" s="10">
        <f t="shared" si="114"/>
        <v>717140.88</v>
      </c>
      <c r="D466" s="10">
        <f>'(Optional) Additional IN-OUT'!H473</f>
        <v>0</v>
      </c>
      <c r="E466" s="10">
        <f>ROUND(((C466+D466)*(1+Nocharge_monthly_return)),2)</f>
        <v>720084.26</v>
      </c>
      <c r="F466" s="10">
        <f t="shared" si="115"/>
        <v>355697.57999999996</v>
      </c>
      <c r="G466" s="10">
        <f t="shared" si="124"/>
        <v>0</v>
      </c>
      <c r="H466" s="10">
        <f>ROUND(((F466+G466)*(1+Withcharge_monthly_return)),2)</f>
        <v>357157.48</v>
      </c>
      <c r="I466" s="10">
        <f t="shared" si="122"/>
        <v>548.73</v>
      </c>
      <c r="J466" t="b">
        <f t="shared" si="116"/>
        <v>0</v>
      </c>
      <c r="K466" s="10">
        <f t="shared" si="123"/>
        <v>0</v>
      </c>
      <c r="L466" s="24">
        <f t="shared" si="117"/>
        <v>548.73</v>
      </c>
      <c r="M466" s="24">
        <f t="shared" si="118"/>
        <v>356608.75</v>
      </c>
      <c r="N466" s="24">
        <f t="shared" si="119"/>
        <v>363475.51</v>
      </c>
      <c r="O466" s="24">
        <f t="shared" si="120"/>
        <v>147707.44000000003</v>
      </c>
      <c r="P466" s="24">
        <f t="shared" si="129"/>
        <v>114000</v>
      </c>
      <c r="Q466" s="7">
        <f t="shared" si="125"/>
        <v>5.3165285964912279</v>
      </c>
      <c r="R466" s="7">
        <f t="shared" si="126"/>
        <v>2.1281469298245614</v>
      </c>
      <c r="S466" s="5">
        <f t="shared" si="127"/>
        <v>4.9367335915517396E-2</v>
      </c>
      <c r="T466" s="5">
        <f t="shared" si="128"/>
        <v>3.0264376578431642E-2</v>
      </c>
      <c r="U466" s="5">
        <f t="shared" si="121"/>
        <v>1.9102959337085754E-2</v>
      </c>
    </row>
    <row r="467" spans="1:21" x14ac:dyDescent="0.25">
      <c r="A467">
        <v>39</v>
      </c>
      <c r="B467">
        <v>460</v>
      </c>
      <c r="C467" s="10">
        <f t="shared" si="114"/>
        <v>720084.26</v>
      </c>
      <c r="D467" s="10">
        <f>'(Optional) Additional IN-OUT'!H474</f>
        <v>0</v>
      </c>
      <c r="E467" s="10">
        <f>ROUND(((C467+D467)*(1+Nocharge_monthly_return)),2)</f>
        <v>723039.72</v>
      </c>
      <c r="F467" s="10">
        <f t="shared" si="115"/>
        <v>356608.75</v>
      </c>
      <c r="G467" s="10">
        <f t="shared" si="124"/>
        <v>0</v>
      </c>
      <c r="H467" s="10">
        <f>ROUND(((F467+G467)*(1+Withcharge_monthly_return)),2)</f>
        <v>358072.39</v>
      </c>
      <c r="I467" s="10">
        <f t="shared" si="122"/>
        <v>550.13</v>
      </c>
      <c r="J467" t="b">
        <f t="shared" si="116"/>
        <v>0</v>
      </c>
      <c r="K467" s="10">
        <f t="shared" si="123"/>
        <v>0</v>
      </c>
      <c r="L467" s="24">
        <f t="shared" si="117"/>
        <v>550.13</v>
      </c>
      <c r="M467" s="24">
        <f t="shared" si="118"/>
        <v>357522.26</v>
      </c>
      <c r="N467" s="24">
        <f t="shared" si="119"/>
        <v>365517.45999999996</v>
      </c>
      <c r="O467" s="24">
        <f t="shared" si="120"/>
        <v>148257.57000000004</v>
      </c>
      <c r="P467" s="24">
        <f t="shared" si="129"/>
        <v>114000</v>
      </c>
      <c r="Q467" s="7">
        <f t="shared" si="125"/>
        <v>5.3424536842105264</v>
      </c>
      <c r="R467" s="7">
        <f t="shared" si="126"/>
        <v>2.1361601754385964</v>
      </c>
      <c r="S467" s="5">
        <f t="shared" si="127"/>
        <v>4.9369534251763075E-2</v>
      </c>
      <c r="T467" s="5">
        <f t="shared" si="128"/>
        <v>3.0266359069851069E-2</v>
      </c>
      <c r="U467" s="5">
        <f t="shared" si="121"/>
        <v>1.9103175181912006E-2</v>
      </c>
    </row>
    <row r="468" spans="1:21" x14ac:dyDescent="0.25">
      <c r="A468">
        <v>39</v>
      </c>
      <c r="B468">
        <v>461</v>
      </c>
      <c r="C468" s="10">
        <f t="shared" si="114"/>
        <v>723039.72</v>
      </c>
      <c r="D468" s="10">
        <f>'(Optional) Additional IN-OUT'!H475</f>
        <v>0</v>
      </c>
      <c r="E468" s="10">
        <f>ROUND(((C468+D468)*(1+Nocharge_monthly_return)),2)</f>
        <v>726007.31</v>
      </c>
      <c r="F468" s="10">
        <f t="shared" si="115"/>
        <v>357522.26</v>
      </c>
      <c r="G468" s="10">
        <f t="shared" si="124"/>
        <v>0</v>
      </c>
      <c r="H468" s="10">
        <f>ROUND(((F468+G468)*(1+Withcharge_monthly_return)),2)</f>
        <v>358989.65</v>
      </c>
      <c r="I468" s="10">
        <f t="shared" si="122"/>
        <v>551.54</v>
      </c>
      <c r="J468" t="b">
        <f t="shared" si="116"/>
        <v>0</v>
      </c>
      <c r="K468" s="10">
        <f t="shared" si="123"/>
        <v>0</v>
      </c>
      <c r="L468" s="24">
        <f t="shared" si="117"/>
        <v>551.54</v>
      </c>
      <c r="M468" s="24">
        <f t="shared" si="118"/>
        <v>358438.11000000004</v>
      </c>
      <c r="N468" s="24">
        <f t="shared" si="119"/>
        <v>367569.2</v>
      </c>
      <c r="O468" s="24">
        <f t="shared" si="120"/>
        <v>148809.11000000004</v>
      </c>
      <c r="P468" s="24">
        <f t="shared" si="129"/>
        <v>114000</v>
      </c>
      <c r="Q468" s="7">
        <f t="shared" si="125"/>
        <v>5.3684851754385967</v>
      </c>
      <c r="R468" s="7">
        <f t="shared" si="126"/>
        <v>2.1441939473684215</v>
      </c>
      <c r="S468" s="5">
        <f t="shared" si="127"/>
        <v>4.9371723048972707E-2</v>
      </c>
      <c r="T468" s="5">
        <f t="shared" si="128"/>
        <v>3.0268332956667442E-2</v>
      </c>
      <c r="U468" s="5">
        <f t="shared" si="121"/>
        <v>1.9103390092305265E-2</v>
      </c>
    </row>
    <row r="469" spans="1:21" x14ac:dyDescent="0.25">
      <c r="A469">
        <v>39</v>
      </c>
      <c r="B469">
        <v>462</v>
      </c>
      <c r="C469" s="10">
        <f t="shared" si="114"/>
        <v>726007.31</v>
      </c>
      <c r="D469" s="10">
        <f>'(Optional) Additional IN-OUT'!H476</f>
        <v>0</v>
      </c>
      <c r="E469" s="10">
        <f>ROUND(((C469+D469)*(1+Nocharge_monthly_return)),2)</f>
        <v>728987.08</v>
      </c>
      <c r="F469" s="10">
        <f t="shared" si="115"/>
        <v>358438.11000000004</v>
      </c>
      <c r="G469" s="10">
        <f t="shared" si="124"/>
        <v>0</v>
      </c>
      <c r="H469" s="10">
        <f>ROUND(((F469+G469)*(1+Withcharge_monthly_return)),2)</f>
        <v>359909.25</v>
      </c>
      <c r="I469" s="10">
        <f t="shared" si="122"/>
        <v>552.96</v>
      </c>
      <c r="J469" t="b">
        <f t="shared" si="116"/>
        <v>0</v>
      </c>
      <c r="K469" s="10">
        <f t="shared" si="123"/>
        <v>0</v>
      </c>
      <c r="L469" s="24">
        <f t="shared" si="117"/>
        <v>552.96</v>
      </c>
      <c r="M469" s="24">
        <f t="shared" si="118"/>
        <v>359356.29</v>
      </c>
      <c r="N469" s="24">
        <f t="shared" si="119"/>
        <v>369630.79</v>
      </c>
      <c r="O469" s="24">
        <f t="shared" si="120"/>
        <v>149362.07000000004</v>
      </c>
      <c r="P469" s="24">
        <f t="shared" si="129"/>
        <v>114000</v>
      </c>
      <c r="Q469" s="7">
        <f t="shared" si="125"/>
        <v>5.3946235087719296</v>
      </c>
      <c r="R469" s="7">
        <f t="shared" si="126"/>
        <v>2.1522481578947366</v>
      </c>
      <c r="S469" s="5">
        <f t="shared" si="127"/>
        <v>4.9373902377132052E-2</v>
      </c>
      <c r="T469" s="5">
        <f t="shared" si="128"/>
        <v>3.0270297103718827E-2</v>
      </c>
      <c r="U469" s="5">
        <f t="shared" si="121"/>
        <v>1.9103605273413225E-2</v>
      </c>
    </row>
    <row r="470" spans="1:21" x14ac:dyDescent="0.25">
      <c r="A470">
        <v>39</v>
      </c>
      <c r="B470">
        <v>463</v>
      </c>
      <c r="C470" s="10">
        <f t="shared" si="114"/>
        <v>728987.08</v>
      </c>
      <c r="D470" s="10">
        <f>'(Optional) Additional IN-OUT'!H477</f>
        <v>0</v>
      </c>
      <c r="E470" s="10">
        <f>ROUND(((C470+D470)*(1+Nocharge_monthly_return)),2)</f>
        <v>731979.08</v>
      </c>
      <c r="F470" s="10">
        <f t="shared" si="115"/>
        <v>359356.29</v>
      </c>
      <c r="G470" s="10">
        <f t="shared" si="124"/>
        <v>0</v>
      </c>
      <c r="H470" s="10">
        <f>ROUND(((F470+G470)*(1+Withcharge_monthly_return)),2)</f>
        <v>360831.2</v>
      </c>
      <c r="I470" s="10">
        <f t="shared" si="122"/>
        <v>554.37</v>
      </c>
      <c r="J470" t="b">
        <f t="shared" si="116"/>
        <v>0</v>
      </c>
      <c r="K470" s="10">
        <f t="shared" si="123"/>
        <v>0</v>
      </c>
      <c r="L470" s="24">
        <f t="shared" si="117"/>
        <v>554.37</v>
      </c>
      <c r="M470" s="24">
        <f t="shared" si="118"/>
        <v>360276.83</v>
      </c>
      <c r="N470" s="24">
        <f t="shared" si="119"/>
        <v>371702.24999999994</v>
      </c>
      <c r="O470" s="24">
        <f t="shared" si="120"/>
        <v>149916.44000000003</v>
      </c>
      <c r="P470" s="24">
        <f t="shared" si="129"/>
        <v>114000</v>
      </c>
      <c r="Q470" s="7">
        <f t="shared" si="125"/>
        <v>5.4208691228070176</v>
      </c>
      <c r="R470" s="7">
        <f t="shared" si="126"/>
        <v>2.1603230701754388</v>
      </c>
      <c r="S470" s="5">
        <f t="shared" si="127"/>
        <v>4.9376072297898234E-2</v>
      </c>
      <c r="T470" s="5">
        <f t="shared" si="128"/>
        <v>3.0272253361317374E-2</v>
      </c>
      <c r="U470" s="5">
        <f t="shared" si="121"/>
        <v>1.910381893658086E-2</v>
      </c>
    </row>
    <row r="471" spans="1:21" x14ac:dyDescent="0.25">
      <c r="A471">
        <v>39</v>
      </c>
      <c r="B471">
        <v>464</v>
      </c>
      <c r="C471" s="10">
        <f t="shared" si="114"/>
        <v>731979.08</v>
      </c>
      <c r="D471" s="10">
        <f>'(Optional) Additional IN-OUT'!H478</f>
        <v>0</v>
      </c>
      <c r="E471" s="10">
        <f>ROUND(((C471+D471)*(1+Nocharge_monthly_return)),2)</f>
        <v>734983.36</v>
      </c>
      <c r="F471" s="10">
        <f t="shared" si="115"/>
        <v>360276.83</v>
      </c>
      <c r="G471" s="10">
        <f t="shared" si="124"/>
        <v>0</v>
      </c>
      <c r="H471" s="10">
        <f>ROUND(((F471+G471)*(1+Withcharge_monthly_return)),2)</f>
        <v>361755.52</v>
      </c>
      <c r="I471" s="10">
        <f t="shared" si="122"/>
        <v>555.79</v>
      </c>
      <c r="J471" t="b">
        <f t="shared" si="116"/>
        <v>0</v>
      </c>
      <c r="K471" s="10">
        <f t="shared" si="123"/>
        <v>0</v>
      </c>
      <c r="L471" s="24">
        <f t="shared" si="117"/>
        <v>555.79</v>
      </c>
      <c r="M471" s="24">
        <f t="shared" si="118"/>
        <v>361199.73000000004</v>
      </c>
      <c r="N471" s="24">
        <f t="shared" si="119"/>
        <v>373783.62999999995</v>
      </c>
      <c r="O471" s="24">
        <f t="shared" si="120"/>
        <v>150472.23000000004</v>
      </c>
      <c r="P471" s="24">
        <f t="shared" si="129"/>
        <v>114000</v>
      </c>
      <c r="Q471" s="7">
        <f t="shared" si="125"/>
        <v>5.4472224561403504</v>
      </c>
      <c r="R471" s="7">
        <f t="shared" si="126"/>
        <v>2.1684186842105269</v>
      </c>
      <c r="S471" s="5">
        <f t="shared" si="127"/>
        <v>4.9378232864815824E-2</v>
      </c>
      <c r="T471" s="5">
        <f t="shared" si="128"/>
        <v>3.0274201331477998E-2</v>
      </c>
      <c r="U471" s="5">
        <f t="shared" si="121"/>
        <v>1.9104031533337826E-2</v>
      </c>
    </row>
    <row r="472" spans="1:21" x14ac:dyDescent="0.25">
      <c r="A472">
        <v>39</v>
      </c>
      <c r="B472">
        <v>465</v>
      </c>
      <c r="C472" s="10">
        <f t="shared" si="114"/>
        <v>734983.36</v>
      </c>
      <c r="D472" s="10">
        <f>'(Optional) Additional IN-OUT'!H479</f>
        <v>0</v>
      </c>
      <c r="E472" s="10">
        <f>ROUND(((C472+D472)*(1+Nocharge_monthly_return)),2)</f>
        <v>737999.97</v>
      </c>
      <c r="F472" s="10">
        <f t="shared" si="115"/>
        <v>361199.73000000004</v>
      </c>
      <c r="G472" s="10">
        <f t="shared" si="124"/>
        <v>0</v>
      </c>
      <c r="H472" s="10">
        <f>ROUND(((F472+G472)*(1+Withcharge_monthly_return)),2)</f>
        <v>362682.21</v>
      </c>
      <c r="I472" s="10">
        <f t="shared" si="122"/>
        <v>557.22</v>
      </c>
      <c r="J472" t="b">
        <f t="shared" si="116"/>
        <v>0</v>
      </c>
      <c r="K472" s="10">
        <f t="shared" si="123"/>
        <v>0</v>
      </c>
      <c r="L472" s="24">
        <f t="shared" si="117"/>
        <v>557.22</v>
      </c>
      <c r="M472" s="24">
        <f t="shared" si="118"/>
        <v>362124.99000000005</v>
      </c>
      <c r="N472" s="24">
        <f t="shared" si="119"/>
        <v>375874.97999999992</v>
      </c>
      <c r="O472" s="24">
        <f t="shared" si="120"/>
        <v>151029.45000000004</v>
      </c>
      <c r="P472" s="24">
        <f t="shared" si="129"/>
        <v>114000</v>
      </c>
      <c r="Q472" s="7">
        <f t="shared" si="125"/>
        <v>5.4736839473684205</v>
      </c>
      <c r="R472" s="7">
        <f t="shared" si="126"/>
        <v>2.1765350000000003</v>
      </c>
      <c r="S472" s="5">
        <f t="shared" si="127"/>
        <v>4.938038412352725E-2</v>
      </c>
      <c r="T472" s="5">
        <f t="shared" si="128"/>
        <v>3.0276140623059444E-2</v>
      </c>
      <c r="U472" s="5">
        <f t="shared" si="121"/>
        <v>1.9104243500467806E-2</v>
      </c>
    </row>
    <row r="473" spans="1:21" x14ac:dyDescent="0.25">
      <c r="A473">
        <v>39</v>
      </c>
      <c r="B473">
        <v>466</v>
      </c>
      <c r="C473" s="10">
        <f t="shared" si="114"/>
        <v>737999.97</v>
      </c>
      <c r="D473" s="10">
        <f>'(Optional) Additional IN-OUT'!H480</f>
        <v>0</v>
      </c>
      <c r="E473" s="10">
        <f>ROUND(((C473+D473)*(1+Nocharge_monthly_return)),2)</f>
        <v>741028.96</v>
      </c>
      <c r="F473" s="10">
        <f t="shared" si="115"/>
        <v>362124.99000000005</v>
      </c>
      <c r="G473" s="10">
        <f t="shared" si="124"/>
        <v>0</v>
      </c>
      <c r="H473" s="10">
        <f>ROUND(((F473+G473)*(1+Withcharge_monthly_return)),2)</f>
        <v>363611.27</v>
      </c>
      <c r="I473" s="10">
        <f t="shared" si="122"/>
        <v>558.64</v>
      </c>
      <c r="J473" t="b">
        <f t="shared" si="116"/>
        <v>0</v>
      </c>
      <c r="K473" s="10">
        <f t="shared" si="123"/>
        <v>0</v>
      </c>
      <c r="L473" s="24">
        <f t="shared" si="117"/>
        <v>558.64</v>
      </c>
      <c r="M473" s="24">
        <f t="shared" si="118"/>
        <v>363052.63</v>
      </c>
      <c r="N473" s="24">
        <f t="shared" si="119"/>
        <v>377976.32999999996</v>
      </c>
      <c r="O473" s="24">
        <f t="shared" si="120"/>
        <v>151588.09000000005</v>
      </c>
      <c r="P473" s="24">
        <f t="shared" si="129"/>
        <v>114000</v>
      </c>
      <c r="Q473" s="7">
        <f t="shared" si="125"/>
        <v>5.5002540350877194</v>
      </c>
      <c r="R473" s="7">
        <f t="shared" si="126"/>
        <v>2.1846721929824562</v>
      </c>
      <c r="S473" s="5">
        <f t="shared" si="127"/>
        <v>4.9382526111979581E-2</v>
      </c>
      <c r="T473" s="5">
        <f t="shared" si="128"/>
        <v>3.0278072313210138E-2</v>
      </c>
      <c r="U473" s="5">
        <f t="shared" si="121"/>
        <v>1.9104453798769443E-2</v>
      </c>
    </row>
    <row r="474" spans="1:21" x14ac:dyDescent="0.25">
      <c r="A474">
        <v>39</v>
      </c>
      <c r="B474">
        <v>467</v>
      </c>
      <c r="C474" s="10">
        <f t="shared" si="114"/>
        <v>741028.96</v>
      </c>
      <c r="D474" s="10">
        <f>'(Optional) Additional IN-OUT'!H481</f>
        <v>0</v>
      </c>
      <c r="E474" s="10">
        <f>ROUND(((C474+D474)*(1+Nocharge_monthly_return)),2)</f>
        <v>744070.38</v>
      </c>
      <c r="F474" s="10">
        <f t="shared" si="115"/>
        <v>363052.63</v>
      </c>
      <c r="G474" s="10">
        <f t="shared" si="124"/>
        <v>0</v>
      </c>
      <c r="H474" s="10">
        <f>ROUND(((F474+G474)*(1+Withcharge_monthly_return)),2)</f>
        <v>364542.71</v>
      </c>
      <c r="I474" s="10">
        <f t="shared" si="122"/>
        <v>560.08000000000004</v>
      </c>
      <c r="J474" t="b">
        <f t="shared" si="116"/>
        <v>0</v>
      </c>
      <c r="K474" s="10">
        <f t="shared" si="123"/>
        <v>0</v>
      </c>
      <c r="L474" s="24">
        <f t="shared" si="117"/>
        <v>560.08000000000004</v>
      </c>
      <c r="M474" s="24">
        <f t="shared" si="118"/>
        <v>363982.63</v>
      </c>
      <c r="N474" s="24">
        <f t="shared" si="119"/>
        <v>380087.75</v>
      </c>
      <c r="O474" s="24">
        <f t="shared" si="120"/>
        <v>152148.17000000004</v>
      </c>
      <c r="P474" s="24">
        <f t="shared" si="129"/>
        <v>114000</v>
      </c>
      <c r="Q474" s="7">
        <f t="shared" si="125"/>
        <v>5.5269331578947369</v>
      </c>
      <c r="R474" s="7">
        <f t="shared" si="126"/>
        <v>2.1928300877192983</v>
      </c>
      <c r="S474" s="5">
        <f t="shared" si="127"/>
        <v>4.9384658860627276E-2</v>
      </c>
      <c r="T474" s="5">
        <f t="shared" si="128"/>
        <v>3.0279994548958571E-2</v>
      </c>
      <c r="U474" s="5">
        <f t="shared" si="121"/>
        <v>1.9104664311668705E-2</v>
      </c>
    </row>
    <row r="475" spans="1:21" x14ac:dyDescent="0.25">
      <c r="A475">
        <v>39</v>
      </c>
      <c r="B475">
        <v>468</v>
      </c>
      <c r="C475" s="10">
        <f t="shared" si="114"/>
        <v>744070.38</v>
      </c>
      <c r="D475" s="10">
        <f>'(Optional) Additional IN-OUT'!H482</f>
        <v>0</v>
      </c>
      <c r="E475" s="10">
        <f>ROUND(((C475+D475)*(1+Nocharge_monthly_return)),2)</f>
        <v>747124.28</v>
      </c>
      <c r="F475" s="10">
        <f t="shared" si="115"/>
        <v>363982.63</v>
      </c>
      <c r="G475" s="10">
        <f t="shared" si="124"/>
        <v>0</v>
      </c>
      <c r="H475" s="10">
        <f>ROUND(((F475+G475)*(1+Withcharge_monthly_return)),2)</f>
        <v>365476.53</v>
      </c>
      <c r="I475" s="10">
        <f t="shared" si="122"/>
        <v>561.51</v>
      </c>
      <c r="J475" t="b">
        <f t="shared" si="116"/>
        <v>0</v>
      </c>
      <c r="K475" s="10">
        <f t="shared" si="123"/>
        <v>0</v>
      </c>
      <c r="L475" s="24">
        <f t="shared" si="117"/>
        <v>561.51</v>
      </c>
      <c r="M475" s="24">
        <f t="shared" si="118"/>
        <v>364915.02</v>
      </c>
      <c r="N475" s="24">
        <f t="shared" si="119"/>
        <v>382209.26</v>
      </c>
      <c r="O475" s="24">
        <f t="shared" si="120"/>
        <v>152709.68000000005</v>
      </c>
      <c r="P475" s="24">
        <f t="shared" si="129"/>
        <v>114000</v>
      </c>
      <c r="Q475" s="7">
        <f t="shared" si="125"/>
        <v>5.5537217543859647</v>
      </c>
      <c r="R475" s="7">
        <f t="shared" si="126"/>
        <v>2.2010089473684213</v>
      </c>
      <c r="S475" s="5">
        <f t="shared" si="127"/>
        <v>4.9386782392631785E-2</v>
      </c>
      <c r="T475" s="5">
        <f t="shared" si="128"/>
        <v>3.028190913107361E-2</v>
      </c>
      <c r="U475" s="5">
        <f t="shared" si="121"/>
        <v>1.9104873261558176E-2</v>
      </c>
    </row>
    <row r="476" spans="1:21" x14ac:dyDescent="0.25">
      <c r="A476">
        <v>40</v>
      </c>
      <c r="B476">
        <v>469</v>
      </c>
      <c r="C476" s="10">
        <f t="shared" si="114"/>
        <v>747124.28</v>
      </c>
      <c r="D476" s="10">
        <f>'(Optional) Additional IN-OUT'!H483</f>
        <v>0</v>
      </c>
      <c r="E476" s="10">
        <f>ROUND(((C476+D476)*(1+Nocharge_monthly_return)),2)</f>
        <v>750190.72</v>
      </c>
      <c r="F476" s="10">
        <f t="shared" si="115"/>
        <v>364915.02</v>
      </c>
      <c r="G476" s="10">
        <f t="shared" si="124"/>
        <v>0</v>
      </c>
      <c r="H476" s="10">
        <f>ROUND(((F476+G476)*(1+Withcharge_monthly_return)),2)</f>
        <v>366412.75</v>
      </c>
      <c r="I476" s="10">
        <f t="shared" si="122"/>
        <v>562.95000000000005</v>
      </c>
      <c r="J476" t="b">
        <f t="shared" si="116"/>
        <v>1</v>
      </c>
      <c r="K476" s="10">
        <f t="shared" si="123"/>
        <v>0</v>
      </c>
      <c r="L476" s="24">
        <f t="shared" si="117"/>
        <v>562.95000000000005</v>
      </c>
      <c r="M476" s="24">
        <f t="shared" si="118"/>
        <v>365849.8</v>
      </c>
      <c r="N476" s="24">
        <f t="shared" si="119"/>
        <v>384340.92</v>
      </c>
      <c r="O476" s="24">
        <f t="shared" si="120"/>
        <v>153272.63000000006</v>
      </c>
      <c r="P476" s="24">
        <f t="shared" si="129"/>
        <v>114000</v>
      </c>
      <c r="Q476" s="7">
        <f t="shared" si="125"/>
        <v>5.5806203508771928</v>
      </c>
      <c r="R476" s="7">
        <f t="shared" si="126"/>
        <v>2.2092087719298243</v>
      </c>
      <c r="S476" s="5">
        <f t="shared" si="127"/>
        <v>4.9388897081965963E-2</v>
      </c>
      <c r="T476" s="5">
        <f t="shared" si="128"/>
        <v>3.0283815664513165E-2</v>
      </c>
      <c r="U476" s="5">
        <f t="shared" si="121"/>
        <v>1.9105081417452797E-2</v>
      </c>
    </row>
    <row r="477" spans="1:21" x14ac:dyDescent="0.25">
      <c r="A477">
        <v>40</v>
      </c>
      <c r="B477">
        <v>470</v>
      </c>
      <c r="C477" s="10">
        <f t="shared" si="114"/>
        <v>750190.72</v>
      </c>
      <c r="D477" s="10">
        <f>'(Optional) Additional IN-OUT'!H484</f>
        <v>0</v>
      </c>
      <c r="E477" s="10">
        <f>ROUND(((C477+D477)*(1+Nocharge_monthly_return)),2)</f>
        <v>753269.74</v>
      </c>
      <c r="F477" s="10">
        <f t="shared" si="115"/>
        <v>365849.8</v>
      </c>
      <c r="G477" s="10">
        <f t="shared" si="124"/>
        <v>0</v>
      </c>
      <c r="H477" s="10">
        <f>ROUND(((F477+G477)*(1+Withcharge_monthly_return)),2)</f>
        <v>367351.36</v>
      </c>
      <c r="I477" s="10">
        <f t="shared" si="122"/>
        <v>564.39</v>
      </c>
      <c r="J477" t="b">
        <f t="shared" si="116"/>
        <v>0</v>
      </c>
      <c r="K477" s="10">
        <f t="shared" si="123"/>
        <v>0</v>
      </c>
      <c r="L477" s="24">
        <f t="shared" si="117"/>
        <v>564.39</v>
      </c>
      <c r="M477" s="24">
        <f t="shared" si="118"/>
        <v>366786.97</v>
      </c>
      <c r="N477" s="24">
        <f t="shared" si="119"/>
        <v>386482.77</v>
      </c>
      <c r="O477" s="24">
        <f t="shared" si="120"/>
        <v>153837.02000000008</v>
      </c>
      <c r="P477" s="24">
        <f t="shared" si="129"/>
        <v>114000</v>
      </c>
      <c r="Q477" s="7">
        <f t="shared" si="125"/>
        <v>5.6076292982456142</v>
      </c>
      <c r="R477" s="7">
        <f t="shared" si="126"/>
        <v>2.2174295614035087</v>
      </c>
      <c r="S477" s="5">
        <f t="shared" si="127"/>
        <v>4.9391002575436403E-2</v>
      </c>
      <c r="T477" s="5">
        <f t="shared" si="128"/>
        <v>3.0285713760978474E-2</v>
      </c>
      <c r="U477" s="5">
        <f t="shared" si="121"/>
        <v>1.910528881445793E-2</v>
      </c>
    </row>
    <row r="478" spans="1:21" x14ac:dyDescent="0.25">
      <c r="A478">
        <v>40</v>
      </c>
      <c r="B478">
        <v>471</v>
      </c>
      <c r="C478" s="10">
        <f t="shared" si="114"/>
        <v>753269.74</v>
      </c>
      <c r="D478" s="10">
        <f>'(Optional) Additional IN-OUT'!H485</f>
        <v>0</v>
      </c>
      <c r="E478" s="10">
        <f>ROUND(((C478+D478)*(1+Nocharge_monthly_return)),2)</f>
        <v>756361.4</v>
      </c>
      <c r="F478" s="10">
        <f t="shared" si="115"/>
        <v>366786.97</v>
      </c>
      <c r="G478" s="10">
        <f t="shared" si="124"/>
        <v>0</v>
      </c>
      <c r="H478" s="10">
        <f>ROUND(((F478+G478)*(1+Withcharge_monthly_return)),2)</f>
        <v>368292.38</v>
      </c>
      <c r="I478" s="10">
        <f t="shared" si="122"/>
        <v>565.84</v>
      </c>
      <c r="J478" t="b">
        <f t="shared" si="116"/>
        <v>0</v>
      </c>
      <c r="K478" s="10">
        <f t="shared" si="123"/>
        <v>0</v>
      </c>
      <c r="L478" s="24">
        <f t="shared" si="117"/>
        <v>565.84</v>
      </c>
      <c r="M478" s="24">
        <f t="shared" si="118"/>
        <v>367726.54</v>
      </c>
      <c r="N478" s="24">
        <f t="shared" si="119"/>
        <v>388634.86000000004</v>
      </c>
      <c r="O478" s="24">
        <f t="shared" si="120"/>
        <v>154402.86000000007</v>
      </c>
      <c r="P478" s="24">
        <f t="shared" si="129"/>
        <v>114000</v>
      </c>
      <c r="Q478" s="7">
        <f t="shared" si="125"/>
        <v>5.6347491228070181</v>
      </c>
      <c r="R478" s="7">
        <f t="shared" si="126"/>
        <v>2.2256714035087719</v>
      </c>
      <c r="S478" s="5">
        <f t="shared" si="127"/>
        <v>4.9393099229011209E-2</v>
      </c>
      <c r="T478" s="5">
        <f t="shared" si="128"/>
        <v>3.0287603752654824E-2</v>
      </c>
      <c r="U478" s="5">
        <f t="shared" si="121"/>
        <v>1.9105495476356385E-2</v>
      </c>
    </row>
    <row r="479" spans="1:21" x14ac:dyDescent="0.25">
      <c r="A479">
        <v>40</v>
      </c>
      <c r="B479">
        <v>472</v>
      </c>
      <c r="C479" s="10">
        <f t="shared" si="114"/>
        <v>756361.4</v>
      </c>
      <c r="D479" s="10">
        <f>'(Optional) Additional IN-OUT'!H486</f>
        <v>0</v>
      </c>
      <c r="E479" s="10">
        <f>ROUND(((C479+D479)*(1+Nocharge_monthly_return)),2)</f>
        <v>759465.75</v>
      </c>
      <c r="F479" s="10">
        <f t="shared" si="115"/>
        <v>367726.54</v>
      </c>
      <c r="G479" s="10">
        <f t="shared" si="124"/>
        <v>0</v>
      </c>
      <c r="H479" s="10">
        <f>ROUND(((F479+G479)*(1+Withcharge_monthly_return)),2)</f>
        <v>369235.81</v>
      </c>
      <c r="I479" s="10">
        <f t="shared" si="122"/>
        <v>567.29</v>
      </c>
      <c r="J479" t="b">
        <f t="shared" si="116"/>
        <v>0</v>
      </c>
      <c r="K479" s="10">
        <f t="shared" si="123"/>
        <v>0</v>
      </c>
      <c r="L479" s="24">
        <f t="shared" si="117"/>
        <v>567.29</v>
      </c>
      <c r="M479" s="24">
        <f t="shared" si="118"/>
        <v>368668.52</v>
      </c>
      <c r="N479" s="24">
        <f t="shared" si="119"/>
        <v>390797.23</v>
      </c>
      <c r="O479" s="24">
        <f t="shared" si="120"/>
        <v>154970.15000000008</v>
      </c>
      <c r="P479" s="24">
        <f t="shared" si="129"/>
        <v>114000</v>
      </c>
      <c r="Q479" s="7">
        <f t="shared" si="125"/>
        <v>5.6619802631578944</v>
      </c>
      <c r="R479" s="7">
        <f t="shared" si="126"/>
        <v>2.2339343859649126</v>
      </c>
      <c r="S479" s="5">
        <f t="shared" si="127"/>
        <v>4.939518703207111E-2</v>
      </c>
      <c r="T479" s="5">
        <f t="shared" si="128"/>
        <v>3.0289485964971014E-2</v>
      </c>
      <c r="U479" s="5">
        <f t="shared" si="121"/>
        <v>1.9105701067100096E-2</v>
      </c>
    </row>
    <row r="480" spans="1:21" x14ac:dyDescent="0.25">
      <c r="A480">
        <v>40</v>
      </c>
      <c r="B480">
        <v>473</v>
      </c>
      <c r="C480" s="10">
        <f t="shared" si="114"/>
        <v>759465.75</v>
      </c>
      <c r="D480" s="10">
        <f>'(Optional) Additional IN-OUT'!H487</f>
        <v>0</v>
      </c>
      <c r="E480" s="10">
        <f>ROUND(((C480+D480)*(1+Nocharge_monthly_return)),2)</f>
        <v>762582.84</v>
      </c>
      <c r="F480" s="10">
        <f t="shared" si="115"/>
        <v>368668.52</v>
      </c>
      <c r="G480" s="10">
        <f t="shared" si="124"/>
        <v>0</v>
      </c>
      <c r="H480" s="10">
        <f>ROUND(((F480+G480)*(1+Withcharge_monthly_return)),2)</f>
        <v>370181.65</v>
      </c>
      <c r="I480" s="10">
        <f t="shared" si="122"/>
        <v>568.74</v>
      </c>
      <c r="J480" t="b">
        <f t="shared" si="116"/>
        <v>0</v>
      </c>
      <c r="K480" s="10">
        <f t="shared" si="123"/>
        <v>0</v>
      </c>
      <c r="L480" s="24">
        <f t="shared" si="117"/>
        <v>568.74</v>
      </c>
      <c r="M480" s="24">
        <f t="shared" si="118"/>
        <v>369612.91000000003</v>
      </c>
      <c r="N480" s="24">
        <f t="shared" si="119"/>
        <v>392969.92999999993</v>
      </c>
      <c r="O480" s="24">
        <f t="shared" si="120"/>
        <v>155538.89000000007</v>
      </c>
      <c r="P480" s="24">
        <f t="shared" si="129"/>
        <v>114000</v>
      </c>
      <c r="Q480" s="7">
        <f t="shared" si="125"/>
        <v>5.6893231578947363</v>
      </c>
      <c r="R480" s="7">
        <f t="shared" si="126"/>
        <v>2.2422185087719302</v>
      </c>
      <c r="S480" s="5">
        <f t="shared" si="127"/>
        <v>4.9397265967734132E-2</v>
      </c>
      <c r="T480" s="5">
        <f t="shared" si="128"/>
        <v>3.0291360009515152E-2</v>
      </c>
      <c r="U480" s="5">
        <f t="shared" si="121"/>
        <v>1.9105905958218979E-2</v>
      </c>
    </row>
    <row r="481" spans="1:21" x14ac:dyDescent="0.25">
      <c r="A481">
        <v>40</v>
      </c>
      <c r="B481">
        <v>474</v>
      </c>
      <c r="C481" s="10">
        <f t="shared" si="114"/>
        <v>762582.84</v>
      </c>
      <c r="D481" s="10">
        <f>'(Optional) Additional IN-OUT'!H488</f>
        <v>0</v>
      </c>
      <c r="E481" s="10">
        <f>ROUND(((C481+D481)*(1+Nocharge_monthly_return)),2)</f>
        <v>765712.72</v>
      </c>
      <c r="F481" s="10">
        <f t="shared" si="115"/>
        <v>369612.91000000003</v>
      </c>
      <c r="G481" s="10">
        <f t="shared" si="124"/>
        <v>0</v>
      </c>
      <c r="H481" s="10">
        <f>ROUND(((F481+G481)*(1+Withcharge_monthly_return)),2)</f>
        <v>371129.92</v>
      </c>
      <c r="I481" s="10">
        <f t="shared" si="122"/>
        <v>570.20000000000005</v>
      </c>
      <c r="J481" t="b">
        <f t="shared" si="116"/>
        <v>0</v>
      </c>
      <c r="K481" s="10">
        <f t="shared" si="123"/>
        <v>0</v>
      </c>
      <c r="L481" s="24">
        <f t="shared" si="117"/>
        <v>570.20000000000005</v>
      </c>
      <c r="M481" s="24">
        <f t="shared" si="118"/>
        <v>370559.72</v>
      </c>
      <c r="N481" s="24">
        <f t="shared" si="119"/>
        <v>395153</v>
      </c>
      <c r="O481" s="24">
        <f t="shared" si="120"/>
        <v>156109.09000000008</v>
      </c>
      <c r="P481" s="24">
        <f t="shared" si="129"/>
        <v>114000</v>
      </c>
      <c r="Q481" s="7">
        <f t="shared" si="125"/>
        <v>5.7167782456140346</v>
      </c>
      <c r="R481" s="7">
        <f t="shared" si="126"/>
        <v>2.2505238596491224</v>
      </c>
      <c r="S481" s="5">
        <f t="shared" si="127"/>
        <v>4.9399336013031744E-2</v>
      </c>
      <c r="T481" s="5">
        <f t="shared" si="128"/>
        <v>3.029322620838459E-2</v>
      </c>
      <c r="U481" s="5">
        <f t="shared" si="121"/>
        <v>1.9106109804647154E-2</v>
      </c>
    </row>
    <row r="482" spans="1:21" x14ac:dyDescent="0.25">
      <c r="A482">
        <v>40</v>
      </c>
      <c r="B482">
        <v>475</v>
      </c>
      <c r="C482" s="10">
        <f t="shared" si="114"/>
        <v>765712.72</v>
      </c>
      <c r="D482" s="10">
        <f>'(Optional) Additional IN-OUT'!H489</f>
        <v>0</v>
      </c>
      <c r="E482" s="10">
        <f>ROUND(((C482+D482)*(1+Nocharge_monthly_return)),2)</f>
        <v>768855.45</v>
      </c>
      <c r="F482" s="10">
        <f t="shared" si="115"/>
        <v>370559.72</v>
      </c>
      <c r="G482" s="10">
        <f t="shared" si="124"/>
        <v>0</v>
      </c>
      <c r="H482" s="10">
        <f>ROUND(((F482+G482)*(1+Withcharge_monthly_return)),2)</f>
        <v>372080.62</v>
      </c>
      <c r="I482" s="10">
        <f t="shared" si="122"/>
        <v>571.66</v>
      </c>
      <c r="J482" t="b">
        <f t="shared" si="116"/>
        <v>0</v>
      </c>
      <c r="K482" s="10">
        <f t="shared" si="123"/>
        <v>0</v>
      </c>
      <c r="L482" s="24">
        <f t="shared" si="117"/>
        <v>571.66</v>
      </c>
      <c r="M482" s="24">
        <f t="shared" si="118"/>
        <v>371508.96</v>
      </c>
      <c r="N482" s="24">
        <f t="shared" si="119"/>
        <v>397346.48999999993</v>
      </c>
      <c r="O482" s="24">
        <f t="shared" si="120"/>
        <v>156680.75000000009</v>
      </c>
      <c r="P482" s="24">
        <f t="shared" si="129"/>
        <v>114000</v>
      </c>
      <c r="Q482" s="7">
        <f t="shared" si="125"/>
        <v>5.7443460526315784</v>
      </c>
      <c r="R482" s="7">
        <f t="shared" si="126"/>
        <v>2.2588505263157899</v>
      </c>
      <c r="S482" s="5">
        <f t="shared" si="127"/>
        <v>4.9401397483895874E-2</v>
      </c>
      <c r="T482" s="5">
        <f t="shared" si="128"/>
        <v>3.0295084877107747E-2</v>
      </c>
      <c r="U482" s="5">
        <f t="shared" si="121"/>
        <v>1.9106312606788127E-2</v>
      </c>
    </row>
    <row r="483" spans="1:21" x14ac:dyDescent="0.25">
      <c r="A483">
        <v>40</v>
      </c>
      <c r="B483">
        <v>476</v>
      </c>
      <c r="C483" s="10">
        <f t="shared" si="114"/>
        <v>768855.45</v>
      </c>
      <c r="D483" s="10">
        <f>'(Optional) Additional IN-OUT'!H490</f>
        <v>0</v>
      </c>
      <c r="E483" s="10">
        <f>ROUND(((C483+D483)*(1+Nocharge_monthly_return)),2)</f>
        <v>772011.08</v>
      </c>
      <c r="F483" s="10">
        <f t="shared" si="115"/>
        <v>371508.96</v>
      </c>
      <c r="G483" s="10">
        <f t="shared" si="124"/>
        <v>0</v>
      </c>
      <c r="H483" s="10">
        <f>ROUND(((F483+G483)*(1+Withcharge_monthly_return)),2)</f>
        <v>373033.75</v>
      </c>
      <c r="I483" s="10">
        <f t="shared" si="122"/>
        <v>573.12</v>
      </c>
      <c r="J483" t="b">
        <f t="shared" si="116"/>
        <v>0</v>
      </c>
      <c r="K483" s="10">
        <f t="shared" si="123"/>
        <v>0</v>
      </c>
      <c r="L483" s="24">
        <f t="shared" si="117"/>
        <v>573.12</v>
      </c>
      <c r="M483" s="24">
        <f t="shared" si="118"/>
        <v>372460.63</v>
      </c>
      <c r="N483" s="24">
        <f t="shared" si="119"/>
        <v>399550.44999999995</v>
      </c>
      <c r="O483" s="24">
        <f t="shared" si="120"/>
        <v>157253.87000000008</v>
      </c>
      <c r="P483" s="24">
        <f t="shared" si="129"/>
        <v>114000</v>
      </c>
      <c r="Q483" s="7">
        <f t="shared" si="125"/>
        <v>5.7720270175438593</v>
      </c>
      <c r="R483" s="7">
        <f t="shared" si="126"/>
        <v>2.26719850877193</v>
      </c>
      <c r="S483" s="5">
        <f t="shared" si="127"/>
        <v>4.940345033931013E-2</v>
      </c>
      <c r="T483" s="5">
        <f t="shared" si="128"/>
        <v>3.0296935627382626E-2</v>
      </c>
      <c r="U483" s="5">
        <f t="shared" si="121"/>
        <v>1.9106514711927505E-2</v>
      </c>
    </row>
    <row r="484" spans="1:21" x14ac:dyDescent="0.25">
      <c r="A484">
        <v>40</v>
      </c>
      <c r="B484">
        <v>477</v>
      </c>
      <c r="C484" s="10">
        <f t="shared" si="114"/>
        <v>772011.08</v>
      </c>
      <c r="D484" s="10">
        <f>'(Optional) Additional IN-OUT'!H491</f>
        <v>0</v>
      </c>
      <c r="E484" s="10">
        <f>ROUND(((C484+D484)*(1+Nocharge_monthly_return)),2)</f>
        <v>775179.66</v>
      </c>
      <c r="F484" s="10">
        <f t="shared" si="115"/>
        <v>372460.63</v>
      </c>
      <c r="G484" s="10">
        <f t="shared" si="124"/>
        <v>0</v>
      </c>
      <c r="H484" s="10">
        <f>ROUND(((F484+G484)*(1+Withcharge_monthly_return)),2)</f>
        <v>373989.33</v>
      </c>
      <c r="I484" s="10">
        <f t="shared" si="122"/>
        <v>574.59</v>
      </c>
      <c r="J484" t="b">
        <f t="shared" si="116"/>
        <v>0</v>
      </c>
      <c r="K484" s="10">
        <f t="shared" si="123"/>
        <v>0</v>
      </c>
      <c r="L484" s="24">
        <f t="shared" si="117"/>
        <v>574.59</v>
      </c>
      <c r="M484" s="24">
        <f t="shared" si="118"/>
        <v>373414.74</v>
      </c>
      <c r="N484" s="24">
        <f t="shared" si="119"/>
        <v>401764.92000000004</v>
      </c>
      <c r="O484" s="24">
        <f t="shared" si="120"/>
        <v>157828.46000000008</v>
      </c>
      <c r="P484" s="24">
        <f t="shared" si="129"/>
        <v>114000</v>
      </c>
      <c r="Q484" s="7">
        <f t="shared" si="125"/>
        <v>5.7998215789473688</v>
      </c>
      <c r="R484" s="7">
        <f t="shared" si="126"/>
        <v>2.2755678947368421</v>
      </c>
      <c r="S484" s="5">
        <f t="shared" si="127"/>
        <v>4.9405494532768671E-2</v>
      </c>
      <c r="T484" s="5">
        <f t="shared" si="128"/>
        <v>3.0298778771607061E-2</v>
      </c>
      <c r="U484" s="5">
        <f t="shared" si="121"/>
        <v>1.9106715761161609E-2</v>
      </c>
    </row>
    <row r="485" spans="1:21" x14ac:dyDescent="0.25">
      <c r="A485">
        <v>40</v>
      </c>
      <c r="B485">
        <v>478</v>
      </c>
      <c r="C485" s="10">
        <f t="shared" si="114"/>
        <v>775179.66</v>
      </c>
      <c r="D485" s="10">
        <f>'(Optional) Additional IN-OUT'!H492</f>
        <v>0</v>
      </c>
      <c r="E485" s="10">
        <f>ROUND(((C485+D485)*(1+Nocharge_monthly_return)),2)</f>
        <v>778361.25</v>
      </c>
      <c r="F485" s="10">
        <f t="shared" si="115"/>
        <v>373414.74</v>
      </c>
      <c r="G485" s="10">
        <f t="shared" si="124"/>
        <v>0</v>
      </c>
      <c r="H485" s="10">
        <f>ROUND(((F485+G485)*(1+Withcharge_monthly_return)),2)</f>
        <v>374947.35</v>
      </c>
      <c r="I485" s="10">
        <f t="shared" si="122"/>
        <v>576.05999999999995</v>
      </c>
      <c r="J485" t="b">
        <f t="shared" si="116"/>
        <v>0</v>
      </c>
      <c r="K485" s="10">
        <f t="shared" si="123"/>
        <v>0</v>
      </c>
      <c r="L485" s="24">
        <f t="shared" si="117"/>
        <v>576.05999999999995</v>
      </c>
      <c r="M485" s="24">
        <f t="shared" si="118"/>
        <v>374371.29</v>
      </c>
      <c r="N485" s="24">
        <f t="shared" si="119"/>
        <v>403989.96</v>
      </c>
      <c r="O485" s="24">
        <f t="shared" si="120"/>
        <v>158404.52000000008</v>
      </c>
      <c r="P485" s="24">
        <f t="shared" si="129"/>
        <v>114000</v>
      </c>
      <c r="Q485" s="7">
        <f t="shared" si="125"/>
        <v>5.8277302631578944</v>
      </c>
      <c r="R485" s="7">
        <f t="shared" si="126"/>
        <v>2.2839586842105262</v>
      </c>
      <c r="S485" s="5">
        <f t="shared" si="127"/>
        <v>4.9407530350905428E-2</v>
      </c>
      <c r="T485" s="5">
        <f t="shared" si="128"/>
        <v>3.0300613924891317E-2</v>
      </c>
      <c r="U485" s="5">
        <f t="shared" si="121"/>
        <v>1.9106916426014111E-2</v>
      </c>
    </row>
    <row r="486" spans="1:21" x14ac:dyDescent="0.25">
      <c r="A486">
        <v>40</v>
      </c>
      <c r="B486">
        <v>479</v>
      </c>
      <c r="C486" s="10">
        <f t="shared" si="114"/>
        <v>778361.25</v>
      </c>
      <c r="D486" s="10">
        <f>'(Optional) Additional IN-OUT'!H493</f>
        <v>0</v>
      </c>
      <c r="E486" s="10">
        <f>ROUND(((C486+D486)*(1+Nocharge_monthly_return)),2)</f>
        <v>781555.89</v>
      </c>
      <c r="F486" s="10">
        <f t="shared" si="115"/>
        <v>374371.29</v>
      </c>
      <c r="G486" s="10">
        <f t="shared" si="124"/>
        <v>0</v>
      </c>
      <c r="H486" s="10">
        <f>ROUND(((F486+G486)*(1+Withcharge_monthly_return)),2)</f>
        <v>375907.83</v>
      </c>
      <c r="I486" s="10">
        <f t="shared" si="122"/>
        <v>577.54</v>
      </c>
      <c r="J486" t="b">
        <f t="shared" si="116"/>
        <v>0</v>
      </c>
      <c r="K486" s="10">
        <f t="shared" si="123"/>
        <v>0</v>
      </c>
      <c r="L486" s="24">
        <f t="shared" si="117"/>
        <v>577.54</v>
      </c>
      <c r="M486" s="24">
        <f t="shared" si="118"/>
        <v>375330.29000000004</v>
      </c>
      <c r="N486" s="24">
        <f t="shared" si="119"/>
        <v>406225.6</v>
      </c>
      <c r="O486" s="24">
        <f t="shared" si="120"/>
        <v>158982.06000000008</v>
      </c>
      <c r="P486" s="24">
        <f t="shared" si="129"/>
        <v>114000</v>
      </c>
      <c r="Q486" s="7">
        <f t="shared" si="125"/>
        <v>5.8557534210526319</v>
      </c>
      <c r="R486" s="7">
        <f t="shared" si="126"/>
        <v>2.2923709649122812</v>
      </c>
      <c r="S486" s="5">
        <f t="shared" si="127"/>
        <v>4.9409557394077673E-2</v>
      </c>
      <c r="T486" s="5">
        <f t="shared" si="128"/>
        <v>3.0302441396559226E-2</v>
      </c>
      <c r="U486" s="5">
        <f t="shared" si="121"/>
        <v>1.9107115997518447E-2</v>
      </c>
    </row>
    <row r="487" spans="1:21" x14ac:dyDescent="0.25">
      <c r="A487">
        <v>40</v>
      </c>
      <c r="B487">
        <v>480</v>
      </c>
      <c r="C487" s="10">
        <f t="shared" si="114"/>
        <v>781555.89</v>
      </c>
      <c r="D487" s="10">
        <f>'(Optional) Additional IN-OUT'!H494</f>
        <v>0</v>
      </c>
      <c r="E487" s="10">
        <f>ROUND(((C487+D487)*(1+Nocharge_monthly_return)),2)</f>
        <v>784763.65</v>
      </c>
      <c r="F487" s="10">
        <f t="shared" si="115"/>
        <v>375330.29000000004</v>
      </c>
      <c r="G487" s="10">
        <f t="shared" si="124"/>
        <v>0</v>
      </c>
      <c r="H487" s="10">
        <f>ROUND(((F487+G487)*(1+Withcharge_monthly_return)),2)</f>
        <v>376870.77</v>
      </c>
      <c r="I487" s="10">
        <f t="shared" si="122"/>
        <v>579.02</v>
      </c>
      <c r="J487" t="b">
        <f t="shared" si="116"/>
        <v>0</v>
      </c>
      <c r="K487" s="10">
        <f t="shared" si="123"/>
        <v>0</v>
      </c>
      <c r="L487" s="24">
        <f t="shared" si="117"/>
        <v>579.02</v>
      </c>
      <c r="M487" s="24">
        <f t="shared" si="118"/>
        <v>376291.75</v>
      </c>
      <c r="N487" s="24">
        <f t="shared" si="119"/>
        <v>408471.9</v>
      </c>
      <c r="O487" s="24">
        <f t="shared" si="120"/>
        <v>159561.08000000007</v>
      </c>
      <c r="P487" s="24">
        <f t="shared" si="129"/>
        <v>114000</v>
      </c>
      <c r="Q487" s="7">
        <f t="shared" si="125"/>
        <v>5.883891666666667</v>
      </c>
      <c r="R487" s="7">
        <f t="shared" si="126"/>
        <v>2.3008048245614034</v>
      </c>
      <c r="S487" s="5">
        <f t="shared" si="127"/>
        <v>4.94115762689303E-2</v>
      </c>
      <c r="T487" s="5">
        <f t="shared" si="128"/>
        <v>3.0304261489627421E-2</v>
      </c>
      <c r="U487" s="5">
        <f t="shared" si="121"/>
        <v>1.9107314779302879E-2</v>
      </c>
    </row>
    <row r="488" spans="1:21" x14ac:dyDescent="0.25">
      <c r="A488">
        <v>41</v>
      </c>
      <c r="B488">
        <v>481</v>
      </c>
      <c r="C488" s="10">
        <f t="shared" si="114"/>
        <v>784763.65</v>
      </c>
      <c r="D488" s="10">
        <f>'(Optional) Additional IN-OUT'!H495</f>
        <v>0</v>
      </c>
      <c r="E488" s="10">
        <f>ROUND(((C488+D488)*(1+Nocharge_monthly_return)),2)</f>
        <v>787984.57</v>
      </c>
      <c r="F488" s="10">
        <f t="shared" si="115"/>
        <v>376291.75</v>
      </c>
      <c r="G488" s="10">
        <f t="shared" si="124"/>
        <v>0</v>
      </c>
      <c r="H488" s="10">
        <f>ROUND(((F488+G488)*(1+Withcharge_monthly_return)),2)</f>
        <v>377836.17</v>
      </c>
      <c r="I488" s="10">
        <f t="shared" si="122"/>
        <v>580.5</v>
      </c>
      <c r="J488" t="b">
        <f t="shared" si="116"/>
        <v>1</v>
      </c>
      <c r="K488" s="10">
        <f t="shared" si="123"/>
        <v>0</v>
      </c>
      <c r="L488" s="24">
        <f t="shared" si="117"/>
        <v>580.5</v>
      </c>
      <c r="M488" s="24">
        <f t="shared" si="118"/>
        <v>377255.67</v>
      </c>
      <c r="N488" s="24">
        <f t="shared" si="119"/>
        <v>410728.89999999997</v>
      </c>
      <c r="O488" s="24">
        <f t="shared" si="120"/>
        <v>160141.58000000007</v>
      </c>
      <c r="P488" s="24">
        <f t="shared" si="129"/>
        <v>114000</v>
      </c>
      <c r="Q488" s="7">
        <f t="shared" si="125"/>
        <v>5.9121453508771928</v>
      </c>
      <c r="R488" s="7">
        <f t="shared" si="126"/>
        <v>2.3092602631578947</v>
      </c>
      <c r="S488" s="5">
        <f t="shared" si="127"/>
        <v>4.9413586564031976E-2</v>
      </c>
      <c r="T488" s="5">
        <f t="shared" si="128"/>
        <v>3.0306073819555045E-2</v>
      </c>
      <c r="U488" s="5">
        <f t="shared" si="121"/>
        <v>1.9107512744476932E-2</v>
      </c>
    </row>
    <row r="489" spans="1:21" x14ac:dyDescent="0.25">
      <c r="A489">
        <v>41</v>
      </c>
      <c r="B489">
        <v>482</v>
      </c>
      <c r="C489" s="10">
        <f t="shared" si="114"/>
        <v>787984.57</v>
      </c>
      <c r="D489" s="10">
        <f>'(Optional) Additional IN-OUT'!H496</f>
        <v>0</v>
      </c>
      <c r="E489" s="10">
        <f>ROUND(((C489+D489)*(1+Nocharge_monthly_return)),2)</f>
        <v>791218.71</v>
      </c>
      <c r="F489" s="10">
        <f t="shared" si="115"/>
        <v>377255.67</v>
      </c>
      <c r="G489" s="10">
        <f t="shared" si="124"/>
        <v>0</v>
      </c>
      <c r="H489" s="10">
        <f>ROUND(((F489+G489)*(1+Withcharge_monthly_return)),2)</f>
        <v>378804.05</v>
      </c>
      <c r="I489" s="10">
        <f t="shared" si="122"/>
        <v>581.99</v>
      </c>
      <c r="J489" t="b">
        <f t="shared" si="116"/>
        <v>0</v>
      </c>
      <c r="K489" s="10">
        <f t="shared" si="123"/>
        <v>0</v>
      </c>
      <c r="L489" s="24">
        <f t="shared" si="117"/>
        <v>581.99</v>
      </c>
      <c r="M489" s="24">
        <f t="shared" si="118"/>
        <v>378222.06</v>
      </c>
      <c r="N489" s="24">
        <f t="shared" si="119"/>
        <v>412996.64999999997</v>
      </c>
      <c r="O489" s="24">
        <f t="shared" si="120"/>
        <v>160723.57000000007</v>
      </c>
      <c r="P489" s="24">
        <f t="shared" si="129"/>
        <v>114000</v>
      </c>
      <c r="Q489" s="7">
        <f t="shared" si="125"/>
        <v>5.9405149999999995</v>
      </c>
      <c r="R489" s="7">
        <f t="shared" si="126"/>
        <v>2.3177373684210525</v>
      </c>
      <c r="S489" s="5">
        <f t="shared" si="127"/>
        <v>4.9415588531998504E-2</v>
      </c>
      <c r="T489" s="5">
        <f t="shared" si="128"/>
        <v>3.0307878686472757E-2</v>
      </c>
      <c r="U489" s="5">
        <f t="shared" si="121"/>
        <v>1.9107709845525747E-2</v>
      </c>
    </row>
    <row r="490" spans="1:21" x14ac:dyDescent="0.25">
      <c r="A490">
        <v>41</v>
      </c>
      <c r="B490">
        <v>483</v>
      </c>
      <c r="C490" s="10">
        <f t="shared" si="114"/>
        <v>791218.71</v>
      </c>
      <c r="D490" s="10">
        <f>'(Optional) Additional IN-OUT'!H497</f>
        <v>0</v>
      </c>
      <c r="E490" s="10">
        <f>ROUND(((C490+D490)*(1+Nocharge_monthly_return)),2)</f>
        <v>794466.13</v>
      </c>
      <c r="F490" s="10">
        <f t="shared" si="115"/>
        <v>378222.06</v>
      </c>
      <c r="G490" s="10">
        <f t="shared" si="124"/>
        <v>0</v>
      </c>
      <c r="H490" s="10">
        <f>ROUND(((F490+G490)*(1+Withcharge_monthly_return)),2)</f>
        <v>379774.4</v>
      </c>
      <c r="I490" s="10">
        <f t="shared" si="122"/>
        <v>583.48</v>
      </c>
      <c r="J490" t="b">
        <f t="shared" si="116"/>
        <v>0</v>
      </c>
      <c r="K490" s="10">
        <f t="shared" si="123"/>
        <v>0</v>
      </c>
      <c r="L490" s="24">
        <f t="shared" si="117"/>
        <v>583.48</v>
      </c>
      <c r="M490" s="24">
        <f t="shared" si="118"/>
        <v>379190.92000000004</v>
      </c>
      <c r="N490" s="24">
        <f t="shared" si="119"/>
        <v>415275.20999999996</v>
      </c>
      <c r="O490" s="24">
        <f t="shared" si="120"/>
        <v>161307.05000000008</v>
      </c>
      <c r="P490" s="24">
        <f t="shared" si="129"/>
        <v>114000</v>
      </c>
      <c r="Q490" s="7">
        <f t="shared" si="125"/>
        <v>5.9690011403508771</v>
      </c>
      <c r="R490" s="7">
        <f t="shared" si="126"/>
        <v>2.3262361403508778</v>
      </c>
      <c r="S490" s="5">
        <f t="shared" si="127"/>
        <v>4.9417582412844642E-2</v>
      </c>
      <c r="T490" s="5">
        <f t="shared" si="128"/>
        <v>3.0309675709313359E-2</v>
      </c>
      <c r="U490" s="5">
        <f t="shared" si="121"/>
        <v>1.9107906703531283E-2</v>
      </c>
    </row>
    <row r="491" spans="1:21" x14ac:dyDescent="0.25">
      <c r="A491">
        <v>41</v>
      </c>
      <c r="B491">
        <v>484</v>
      </c>
      <c r="C491" s="10">
        <f t="shared" si="114"/>
        <v>794466.13</v>
      </c>
      <c r="D491" s="10">
        <f>'(Optional) Additional IN-OUT'!H498</f>
        <v>0</v>
      </c>
      <c r="E491" s="10">
        <f>ROUND(((C491+D491)*(1+Nocharge_monthly_return)),2)</f>
        <v>797726.87</v>
      </c>
      <c r="F491" s="10">
        <f t="shared" si="115"/>
        <v>379190.92000000004</v>
      </c>
      <c r="G491" s="10">
        <f t="shared" si="124"/>
        <v>0</v>
      </c>
      <c r="H491" s="10">
        <f>ROUND(((F491+G491)*(1+Withcharge_monthly_return)),2)</f>
        <v>380747.24</v>
      </c>
      <c r="I491" s="10">
        <f t="shared" si="122"/>
        <v>584.97</v>
      </c>
      <c r="J491" t="b">
        <f t="shared" si="116"/>
        <v>0</v>
      </c>
      <c r="K491" s="10">
        <f t="shared" si="123"/>
        <v>0</v>
      </c>
      <c r="L491" s="24">
        <f t="shared" si="117"/>
        <v>584.97</v>
      </c>
      <c r="M491" s="24">
        <f t="shared" si="118"/>
        <v>380162.27</v>
      </c>
      <c r="N491" s="24">
        <f t="shared" si="119"/>
        <v>417564.6</v>
      </c>
      <c r="O491" s="24">
        <f t="shared" si="120"/>
        <v>161892.02000000008</v>
      </c>
      <c r="P491" s="24">
        <f t="shared" si="129"/>
        <v>114000</v>
      </c>
      <c r="Q491" s="7">
        <f t="shared" si="125"/>
        <v>5.9976041228070178</v>
      </c>
      <c r="R491" s="7">
        <f t="shared" si="126"/>
        <v>2.3347567543859649</v>
      </c>
      <c r="S491" s="5">
        <f t="shared" si="127"/>
        <v>4.9419567781946068E-2</v>
      </c>
      <c r="T491" s="5">
        <f t="shared" si="128"/>
        <v>3.0311465857319895E-2</v>
      </c>
      <c r="U491" s="5">
        <f t="shared" si="121"/>
        <v>1.9108101924626173E-2</v>
      </c>
    </row>
    <row r="492" spans="1:21" x14ac:dyDescent="0.25">
      <c r="A492">
        <v>41</v>
      </c>
      <c r="B492">
        <v>485</v>
      </c>
      <c r="C492" s="10">
        <f t="shared" si="114"/>
        <v>797726.87</v>
      </c>
      <c r="D492" s="10">
        <f>'(Optional) Additional IN-OUT'!H499</f>
        <v>0</v>
      </c>
      <c r="E492" s="10">
        <f>ROUND(((C492+D492)*(1+Nocharge_monthly_return)),2)</f>
        <v>801001</v>
      </c>
      <c r="F492" s="10">
        <f t="shared" si="115"/>
        <v>380162.27</v>
      </c>
      <c r="G492" s="10">
        <f t="shared" si="124"/>
        <v>0</v>
      </c>
      <c r="H492" s="10">
        <f>ROUND(((F492+G492)*(1+Withcharge_monthly_return)),2)</f>
        <v>381722.58</v>
      </c>
      <c r="I492" s="10">
        <f t="shared" si="122"/>
        <v>586.47</v>
      </c>
      <c r="J492" t="b">
        <f t="shared" si="116"/>
        <v>0</v>
      </c>
      <c r="K492" s="10">
        <f t="shared" si="123"/>
        <v>0</v>
      </c>
      <c r="L492" s="24">
        <f t="shared" si="117"/>
        <v>586.47</v>
      </c>
      <c r="M492" s="24">
        <f t="shared" si="118"/>
        <v>381136.11000000004</v>
      </c>
      <c r="N492" s="24">
        <f t="shared" si="119"/>
        <v>419864.88999999996</v>
      </c>
      <c r="O492" s="24">
        <f t="shared" si="120"/>
        <v>162478.49000000008</v>
      </c>
      <c r="P492" s="24">
        <f t="shared" si="129"/>
        <v>114000</v>
      </c>
      <c r="Q492" s="7">
        <f t="shared" si="125"/>
        <v>6.0263245614035084</v>
      </c>
      <c r="R492" s="7">
        <f t="shared" si="126"/>
        <v>2.343299210526316</v>
      </c>
      <c r="S492" s="5">
        <f t="shared" si="127"/>
        <v>4.9421545191128347E-2</v>
      </c>
      <c r="T492" s="5">
        <f t="shared" si="128"/>
        <v>3.0313248743586228E-2</v>
      </c>
      <c r="U492" s="5">
        <f t="shared" si="121"/>
        <v>1.9108296447542118E-2</v>
      </c>
    </row>
    <row r="493" spans="1:21" x14ac:dyDescent="0.25">
      <c r="A493">
        <v>41</v>
      </c>
      <c r="B493">
        <v>486</v>
      </c>
      <c r="C493" s="10">
        <f t="shared" si="114"/>
        <v>801001</v>
      </c>
      <c r="D493" s="10">
        <f>'(Optional) Additional IN-OUT'!H500</f>
        <v>0</v>
      </c>
      <c r="E493" s="10">
        <f>ROUND(((C493+D493)*(1+Nocharge_monthly_return)),2)</f>
        <v>804288.56</v>
      </c>
      <c r="F493" s="10">
        <f t="shared" si="115"/>
        <v>381136.11000000004</v>
      </c>
      <c r="G493" s="10">
        <f t="shared" si="124"/>
        <v>0</v>
      </c>
      <c r="H493" s="10">
        <f>ROUND(((F493+G493)*(1+Withcharge_monthly_return)),2)</f>
        <v>382700.41</v>
      </c>
      <c r="I493" s="10">
        <f t="shared" si="122"/>
        <v>587.97</v>
      </c>
      <c r="J493" t="b">
        <f t="shared" si="116"/>
        <v>0</v>
      </c>
      <c r="K493" s="10">
        <f t="shared" si="123"/>
        <v>0</v>
      </c>
      <c r="L493" s="24">
        <f t="shared" si="117"/>
        <v>587.97</v>
      </c>
      <c r="M493" s="24">
        <f t="shared" si="118"/>
        <v>382112.44</v>
      </c>
      <c r="N493" s="24">
        <f t="shared" si="119"/>
        <v>422176.12000000005</v>
      </c>
      <c r="O493" s="24">
        <f t="shared" si="120"/>
        <v>163066.46000000008</v>
      </c>
      <c r="P493" s="24">
        <f t="shared" si="129"/>
        <v>114000</v>
      </c>
      <c r="Q493" s="7">
        <f t="shared" si="125"/>
        <v>6.0551628070175445</v>
      </c>
      <c r="R493" s="7">
        <f t="shared" si="126"/>
        <v>2.3518635087719297</v>
      </c>
      <c r="S493" s="5">
        <f t="shared" si="127"/>
        <v>4.9423514205820411E-2</v>
      </c>
      <c r="T493" s="5">
        <f t="shared" si="128"/>
        <v>3.0315023987662202E-2</v>
      </c>
      <c r="U493" s="5">
        <f t="shared" si="121"/>
        <v>1.9108490218158209E-2</v>
      </c>
    </row>
    <row r="494" spans="1:21" x14ac:dyDescent="0.25">
      <c r="A494">
        <v>41</v>
      </c>
      <c r="B494">
        <v>487</v>
      </c>
      <c r="C494" s="10">
        <f t="shared" si="114"/>
        <v>804288.56</v>
      </c>
      <c r="D494" s="10">
        <f>'(Optional) Additional IN-OUT'!H501</f>
        <v>0</v>
      </c>
      <c r="E494" s="10">
        <f>ROUND(((C494+D494)*(1+Nocharge_monthly_return)),2)</f>
        <v>807589.62</v>
      </c>
      <c r="F494" s="10">
        <f t="shared" si="115"/>
        <v>382112.44</v>
      </c>
      <c r="G494" s="10">
        <f t="shared" si="124"/>
        <v>0</v>
      </c>
      <c r="H494" s="10">
        <f>ROUND(((F494+G494)*(1+Withcharge_monthly_return)),2)</f>
        <v>383680.75</v>
      </c>
      <c r="I494" s="10">
        <f t="shared" si="122"/>
        <v>589.48</v>
      </c>
      <c r="J494" t="b">
        <f t="shared" si="116"/>
        <v>0</v>
      </c>
      <c r="K494" s="10">
        <f t="shared" si="123"/>
        <v>0</v>
      </c>
      <c r="L494" s="24">
        <f t="shared" si="117"/>
        <v>589.48</v>
      </c>
      <c r="M494" s="24">
        <f t="shared" si="118"/>
        <v>383091.27</v>
      </c>
      <c r="N494" s="24">
        <f t="shared" si="119"/>
        <v>424498.35</v>
      </c>
      <c r="O494" s="24">
        <f t="shared" si="120"/>
        <v>163655.94000000009</v>
      </c>
      <c r="P494" s="24">
        <f t="shared" si="129"/>
        <v>114000</v>
      </c>
      <c r="Q494" s="7">
        <f t="shared" si="125"/>
        <v>6.0841194736842104</v>
      </c>
      <c r="R494" s="7">
        <f t="shared" si="126"/>
        <v>2.3604497368421056</v>
      </c>
      <c r="S494" s="5">
        <f t="shared" si="127"/>
        <v>4.9425475356250734E-2</v>
      </c>
      <c r="T494" s="5">
        <f t="shared" si="128"/>
        <v>3.0316791878176017E-2</v>
      </c>
      <c r="U494" s="5">
        <f t="shared" si="121"/>
        <v>1.9108683478074717E-2</v>
      </c>
    </row>
    <row r="495" spans="1:21" x14ac:dyDescent="0.25">
      <c r="A495">
        <v>41</v>
      </c>
      <c r="B495">
        <v>488</v>
      </c>
      <c r="C495" s="10">
        <f t="shared" si="114"/>
        <v>807589.62</v>
      </c>
      <c r="D495" s="10">
        <f>'(Optional) Additional IN-OUT'!H502</f>
        <v>0</v>
      </c>
      <c r="E495" s="10">
        <f>ROUND(((C495+D495)*(1+Nocharge_monthly_return)),2)</f>
        <v>810904.23</v>
      </c>
      <c r="F495" s="10">
        <f t="shared" si="115"/>
        <v>383091.27</v>
      </c>
      <c r="G495" s="10">
        <f t="shared" si="124"/>
        <v>0</v>
      </c>
      <c r="H495" s="10">
        <f>ROUND(((F495+G495)*(1+Withcharge_monthly_return)),2)</f>
        <v>384663.6</v>
      </c>
      <c r="I495" s="10">
        <f t="shared" si="122"/>
        <v>590.99</v>
      </c>
      <c r="J495" t="b">
        <f t="shared" si="116"/>
        <v>0</v>
      </c>
      <c r="K495" s="10">
        <f t="shared" si="123"/>
        <v>0</v>
      </c>
      <c r="L495" s="24">
        <f t="shared" si="117"/>
        <v>590.99</v>
      </c>
      <c r="M495" s="24">
        <f t="shared" si="118"/>
        <v>384072.61</v>
      </c>
      <c r="N495" s="24">
        <f t="shared" si="119"/>
        <v>426831.62</v>
      </c>
      <c r="O495" s="24">
        <f t="shared" si="120"/>
        <v>164246.93000000008</v>
      </c>
      <c r="P495" s="24">
        <f t="shared" si="129"/>
        <v>114000</v>
      </c>
      <c r="Q495" s="7">
        <f t="shared" si="125"/>
        <v>6.1131950000000002</v>
      </c>
      <c r="R495" s="7">
        <f t="shared" si="126"/>
        <v>2.3690579824561402</v>
      </c>
      <c r="S495" s="5">
        <f t="shared" si="127"/>
        <v>4.9427428516854437E-2</v>
      </c>
      <c r="T495" s="5">
        <f t="shared" si="128"/>
        <v>3.0318552697860199E-2</v>
      </c>
      <c r="U495" s="5">
        <f t="shared" si="121"/>
        <v>1.9108875818994238E-2</v>
      </c>
    </row>
    <row r="496" spans="1:21" x14ac:dyDescent="0.25">
      <c r="A496">
        <v>41</v>
      </c>
      <c r="B496">
        <v>489</v>
      </c>
      <c r="C496" s="10">
        <f t="shared" si="114"/>
        <v>810904.23</v>
      </c>
      <c r="D496" s="10">
        <f>'(Optional) Additional IN-OUT'!H503</f>
        <v>0</v>
      </c>
      <c r="E496" s="10">
        <f>ROUND(((C496+D496)*(1+Nocharge_monthly_return)),2)</f>
        <v>814232.44</v>
      </c>
      <c r="F496" s="10">
        <f t="shared" si="115"/>
        <v>384072.61</v>
      </c>
      <c r="G496" s="10">
        <f t="shared" si="124"/>
        <v>0</v>
      </c>
      <c r="H496" s="10">
        <f>ROUND(((F496+G496)*(1+Withcharge_monthly_return)),2)</f>
        <v>385648.97</v>
      </c>
      <c r="I496" s="10">
        <f t="shared" si="122"/>
        <v>592.5</v>
      </c>
      <c r="J496" t="b">
        <f t="shared" si="116"/>
        <v>0</v>
      </c>
      <c r="K496" s="10">
        <f t="shared" si="123"/>
        <v>0</v>
      </c>
      <c r="L496" s="24">
        <f t="shared" si="117"/>
        <v>592.5</v>
      </c>
      <c r="M496" s="24">
        <f t="shared" si="118"/>
        <v>385056.47</v>
      </c>
      <c r="N496" s="24">
        <f t="shared" si="119"/>
        <v>429175.97</v>
      </c>
      <c r="O496" s="24">
        <f t="shared" si="120"/>
        <v>164839.43000000008</v>
      </c>
      <c r="P496" s="24">
        <f t="shared" si="129"/>
        <v>114000</v>
      </c>
      <c r="Q496" s="7">
        <f t="shared" si="125"/>
        <v>6.1423898245614028</v>
      </c>
      <c r="R496" s="7">
        <f t="shared" si="126"/>
        <v>2.377688333333333</v>
      </c>
      <c r="S496" s="5">
        <f t="shared" si="127"/>
        <v>4.9429373558719146E-2</v>
      </c>
      <c r="T496" s="5">
        <f t="shared" si="128"/>
        <v>3.032030672363898E-2</v>
      </c>
      <c r="U496" s="5">
        <f t="shared" si="121"/>
        <v>1.9109066835080166E-2</v>
      </c>
    </row>
    <row r="497" spans="1:21" x14ac:dyDescent="0.25">
      <c r="A497">
        <v>41</v>
      </c>
      <c r="B497">
        <v>490</v>
      </c>
      <c r="C497" s="10">
        <f t="shared" si="114"/>
        <v>814232.44</v>
      </c>
      <c r="D497" s="10">
        <f>'(Optional) Additional IN-OUT'!H504</f>
        <v>0</v>
      </c>
      <c r="E497" s="10">
        <f>ROUND(((C497+D497)*(1+Nocharge_monthly_return)),2)</f>
        <v>817574.31</v>
      </c>
      <c r="F497" s="10">
        <f t="shared" si="115"/>
        <v>385056.47</v>
      </c>
      <c r="G497" s="10">
        <f t="shared" si="124"/>
        <v>0</v>
      </c>
      <c r="H497" s="10">
        <f>ROUND(((F497+G497)*(1+Withcharge_monthly_return)),2)</f>
        <v>386636.87</v>
      </c>
      <c r="I497" s="10">
        <f t="shared" si="122"/>
        <v>594.02</v>
      </c>
      <c r="J497" t="b">
        <f t="shared" si="116"/>
        <v>0</v>
      </c>
      <c r="K497" s="10">
        <f t="shared" si="123"/>
        <v>0</v>
      </c>
      <c r="L497" s="24">
        <f t="shared" si="117"/>
        <v>594.02</v>
      </c>
      <c r="M497" s="24">
        <f t="shared" si="118"/>
        <v>386042.85</v>
      </c>
      <c r="N497" s="24">
        <f t="shared" si="119"/>
        <v>431531.46000000008</v>
      </c>
      <c r="O497" s="24">
        <f t="shared" si="120"/>
        <v>165433.45000000007</v>
      </c>
      <c r="P497" s="24">
        <f t="shared" si="129"/>
        <v>114000</v>
      </c>
      <c r="Q497" s="7">
        <f t="shared" si="125"/>
        <v>6.171704473684211</v>
      </c>
      <c r="R497" s="7">
        <f t="shared" si="126"/>
        <v>2.3863407894736839</v>
      </c>
      <c r="S497" s="5">
        <f t="shared" si="127"/>
        <v>4.9431310664056378E-2</v>
      </c>
      <c r="T497" s="5">
        <f t="shared" si="128"/>
        <v>3.032205357309645E-2</v>
      </c>
      <c r="U497" s="5">
        <f t="shared" si="121"/>
        <v>1.9109257090959928E-2</v>
      </c>
    </row>
    <row r="498" spans="1:21" x14ac:dyDescent="0.25">
      <c r="A498">
        <v>41</v>
      </c>
      <c r="B498">
        <v>491</v>
      </c>
      <c r="C498" s="10">
        <f t="shared" si="114"/>
        <v>817574.31</v>
      </c>
      <c r="D498" s="10">
        <f>'(Optional) Additional IN-OUT'!H505</f>
        <v>0</v>
      </c>
      <c r="E498" s="10">
        <f>ROUND(((C498+D498)*(1+Nocharge_monthly_return)),2)</f>
        <v>820929.9</v>
      </c>
      <c r="F498" s="10">
        <f t="shared" si="115"/>
        <v>386042.85</v>
      </c>
      <c r="G498" s="10">
        <f t="shared" si="124"/>
        <v>0</v>
      </c>
      <c r="H498" s="10">
        <f>ROUND(((F498+G498)*(1+Withcharge_monthly_return)),2)</f>
        <v>387627.29</v>
      </c>
      <c r="I498" s="10">
        <f t="shared" si="122"/>
        <v>595.54</v>
      </c>
      <c r="J498" t="b">
        <f t="shared" si="116"/>
        <v>0</v>
      </c>
      <c r="K498" s="10">
        <f t="shared" si="123"/>
        <v>0</v>
      </c>
      <c r="L498" s="24">
        <f t="shared" si="117"/>
        <v>595.54</v>
      </c>
      <c r="M498" s="24">
        <f t="shared" si="118"/>
        <v>387031.75</v>
      </c>
      <c r="N498" s="24">
        <f t="shared" si="119"/>
        <v>433898.15</v>
      </c>
      <c r="O498" s="24">
        <f t="shared" si="120"/>
        <v>166028.99000000008</v>
      </c>
      <c r="P498" s="24">
        <f t="shared" si="129"/>
        <v>114000</v>
      </c>
      <c r="Q498" s="7">
        <f t="shared" si="125"/>
        <v>6.2011394736842105</v>
      </c>
      <c r="R498" s="7">
        <f t="shared" si="126"/>
        <v>2.395015350877193</v>
      </c>
      <c r="S498" s="5">
        <f t="shared" si="127"/>
        <v>4.9433240004286089E-2</v>
      </c>
      <c r="T498" s="5">
        <f t="shared" si="128"/>
        <v>3.0323792870165796E-2</v>
      </c>
      <c r="U498" s="5">
        <f t="shared" si="121"/>
        <v>1.9109447134120293E-2</v>
      </c>
    </row>
    <row r="499" spans="1:21" x14ac:dyDescent="0.25">
      <c r="A499">
        <v>41</v>
      </c>
      <c r="B499">
        <v>492</v>
      </c>
      <c r="C499" s="10">
        <f t="shared" si="114"/>
        <v>820929.9</v>
      </c>
      <c r="D499" s="10">
        <f>'(Optional) Additional IN-OUT'!H506</f>
        <v>0</v>
      </c>
      <c r="E499" s="10">
        <f>ROUND(((C499+D499)*(1+Nocharge_monthly_return)),2)</f>
        <v>824299.26</v>
      </c>
      <c r="F499" s="10">
        <f t="shared" si="115"/>
        <v>387031.75</v>
      </c>
      <c r="G499" s="10">
        <f t="shared" si="124"/>
        <v>0</v>
      </c>
      <c r="H499" s="10">
        <f>ROUND(((F499+G499)*(1+Withcharge_monthly_return)),2)</f>
        <v>388620.25</v>
      </c>
      <c r="I499" s="10">
        <f t="shared" si="122"/>
        <v>597.07000000000005</v>
      </c>
      <c r="J499" t="b">
        <f t="shared" si="116"/>
        <v>0</v>
      </c>
      <c r="K499" s="10">
        <f t="shared" si="123"/>
        <v>0</v>
      </c>
      <c r="L499" s="24">
        <f t="shared" si="117"/>
        <v>597.07000000000005</v>
      </c>
      <c r="M499" s="24">
        <f t="shared" si="118"/>
        <v>388023.18</v>
      </c>
      <c r="N499" s="24">
        <f t="shared" si="119"/>
        <v>436276.08</v>
      </c>
      <c r="O499" s="24">
        <f t="shared" si="120"/>
        <v>166626.06000000008</v>
      </c>
      <c r="P499" s="24">
        <f t="shared" si="129"/>
        <v>114000</v>
      </c>
      <c r="Q499" s="7">
        <f t="shared" si="125"/>
        <v>6.2306952631578945</v>
      </c>
      <c r="R499" s="7">
        <f t="shared" si="126"/>
        <v>2.4037121052631578</v>
      </c>
      <c r="S499" s="5">
        <f t="shared" si="127"/>
        <v>4.9435161429765694E-2</v>
      </c>
      <c r="T499" s="5">
        <f t="shared" si="128"/>
        <v>3.0325524892685859E-2</v>
      </c>
      <c r="U499" s="5">
        <f t="shared" si="121"/>
        <v>1.9109636537079835E-2</v>
      </c>
    </row>
    <row r="500" spans="1:21" x14ac:dyDescent="0.25">
      <c r="A500">
        <v>42</v>
      </c>
      <c r="B500">
        <v>493</v>
      </c>
      <c r="C500" s="10">
        <f t="shared" si="114"/>
        <v>824299.26</v>
      </c>
      <c r="D500" s="10">
        <f>'(Optional) Additional IN-OUT'!H507</f>
        <v>0</v>
      </c>
      <c r="E500" s="10">
        <f>ROUND(((C500+D500)*(1+Nocharge_monthly_return)),2)</f>
        <v>827682.45</v>
      </c>
      <c r="F500" s="10">
        <f t="shared" si="115"/>
        <v>388023.18</v>
      </c>
      <c r="G500" s="10">
        <f t="shared" si="124"/>
        <v>0</v>
      </c>
      <c r="H500" s="10">
        <f>ROUND(((F500+G500)*(1+Withcharge_monthly_return)),2)</f>
        <v>389615.75</v>
      </c>
      <c r="I500" s="10">
        <f t="shared" si="122"/>
        <v>598.6</v>
      </c>
      <c r="J500" t="b">
        <f t="shared" si="116"/>
        <v>1</v>
      </c>
      <c r="K500" s="10">
        <f t="shared" si="123"/>
        <v>0</v>
      </c>
      <c r="L500" s="24">
        <f t="shared" si="117"/>
        <v>598.6</v>
      </c>
      <c r="M500" s="24">
        <f t="shared" si="118"/>
        <v>389017.15</v>
      </c>
      <c r="N500" s="24">
        <f t="shared" si="119"/>
        <v>438665.29999999993</v>
      </c>
      <c r="O500" s="24">
        <f t="shared" si="120"/>
        <v>167224.66000000009</v>
      </c>
      <c r="P500" s="24">
        <f t="shared" si="129"/>
        <v>114000</v>
      </c>
      <c r="Q500" s="7">
        <f t="shared" si="125"/>
        <v>6.2603723684210522</v>
      </c>
      <c r="R500" s="7">
        <f t="shared" si="126"/>
        <v>2.4124311403508774</v>
      </c>
      <c r="S500" s="5">
        <f t="shared" si="127"/>
        <v>4.9437075096758668E-2</v>
      </c>
      <c r="T500" s="5">
        <f t="shared" si="128"/>
        <v>3.0327249912826971E-2</v>
      </c>
      <c r="U500" s="5">
        <f t="shared" si="121"/>
        <v>1.9109825183931697E-2</v>
      </c>
    </row>
    <row r="501" spans="1:21" x14ac:dyDescent="0.25">
      <c r="A501">
        <v>42</v>
      </c>
      <c r="B501">
        <v>494</v>
      </c>
      <c r="C501" s="10">
        <f t="shared" si="114"/>
        <v>827682.45</v>
      </c>
      <c r="D501" s="10">
        <f>'(Optional) Additional IN-OUT'!H508</f>
        <v>0</v>
      </c>
      <c r="E501" s="10">
        <f>ROUND(((C501+D501)*(1+Nocharge_monthly_return)),2)</f>
        <v>831079.52</v>
      </c>
      <c r="F501" s="10">
        <f t="shared" si="115"/>
        <v>389017.15</v>
      </c>
      <c r="G501" s="10">
        <f t="shared" si="124"/>
        <v>0</v>
      </c>
      <c r="H501" s="10">
        <f>ROUND(((F501+G501)*(1+Withcharge_monthly_return)),2)</f>
        <v>390613.8</v>
      </c>
      <c r="I501" s="10">
        <f t="shared" si="122"/>
        <v>600.13</v>
      </c>
      <c r="J501" t="b">
        <f t="shared" si="116"/>
        <v>0</v>
      </c>
      <c r="K501" s="10">
        <f t="shared" si="123"/>
        <v>0</v>
      </c>
      <c r="L501" s="24">
        <f t="shared" si="117"/>
        <v>600.13</v>
      </c>
      <c r="M501" s="24">
        <f t="shared" si="118"/>
        <v>390013.67</v>
      </c>
      <c r="N501" s="24">
        <f t="shared" si="119"/>
        <v>441065.85000000003</v>
      </c>
      <c r="O501" s="24">
        <f t="shared" si="120"/>
        <v>167824.7900000001</v>
      </c>
      <c r="P501" s="24">
        <f t="shared" si="129"/>
        <v>114000</v>
      </c>
      <c r="Q501" s="7">
        <f t="shared" si="125"/>
        <v>6.290171228070176</v>
      </c>
      <c r="R501" s="7">
        <f t="shared" si="126"/>
        <v>2.4211725438596492</v>
      </c>
      <c r="S501" s="5">
        <f t="shared" si="127"/>
        <v>4.943898084465212E-2</v>
      </c>
      <c r="T501" s="5">
        <f t="shared" si="128"/>
        <v>3.0328968197173692E-2</v>
      </c>
      <c r="U501" s="5">
        <f t="shared" si="121"/>
        <v>1.9110012647478428E-2</v>
      </c>
    </row>
    <row r="502" spans="1:21" x14ac:dyDescent="0.25">
      <c r="A502">
        <v>42</v>
      </c>
      <c r="B502">
        <v>495</v>
      </c>
      <c r="C502" s="10">
        <f t="shared" si="114"/>
        <v>831079.52</v>
      </c>
      <c r="D502" s="10">
        <f>'(Optional) Additional IN-OUT'!H509</f>
        <v>0</v>
      </c>
      <c r="E502" s="10">
        <f>ROUND(((C502+D502)*(1+Nocharge_monthly_return)),2)</f>
        <v>834490.54</v>
      </c>
      <c r="F502" s="10">
        <f t="shared" si="115"/>
        <v>390013.67</v>
      </c>
      <c r="G502" s="10">
        <f t="shared" si="124"/>
        <v>0</v>
      </c>
      <c r="H502" s="10">
        <f>ROUND(((F502+G502)*(1+Withcharge_monthly_return)),2)</f>
        <v>391614.41</v>
      </c>
      <c r="I502" s="10">
        <f t="shared" si="122"/>
        <v>601.66999999999996</v>
      </c>
      <c r="J502" t="b">
        <f t="shared" si="116"/>
        <v>0</v>
      </c>
      <c r="K502" s="10">
        <f t="shared" si="123"/>
        <v>0</v>
      </c>
      <c r="L502" s="24">
        <f t="shared" si="117"/>
        <v>601.66999999999996</v>
      </c>
      <c r="M502" s="24">
        <f t="shared" si="118"/>
        <v>391012.74</v>
      </c>
      <c r="N502" s="24">
        <f t="shared" si="119"/>
        <v>443477.80000000005</v>
      </c>
      <c r="O502" s="24">
        <f t="shared" si="120"/>
        <v>168426.46000000011</v>
      </c>
      <c r="P502" s="24">
        <f t="shared" si="129"/>
        <v>114000</v>
      </c>
      <c r="Q502" s="7">
        <f t="shared" si="125"/>
        <v>6.3200924561403511</v>
      </c>
      <c r="R502" s="7">
        <f t="shared" si="126"/>
        <v>2.4299363157894738</v>
      </c>
      <c r="S502" s="5">
        <f t="shared" si="127"/>
        <v>4.9440879120150653E-2</v>
      </c>
      <c r="T502" s="5">
        <f t="shared" si="128"/>
        <v>3.0330679368011957E-2</v>
      </c>
      <c r="U502" s="5">
        <f t="shared" si="121"/>
        <v>1.9110199752138696E-2</v>
      </c>
    </row>
    <row r="503" spans="1:21" x14ac:dyDescent="0.25">
      <c r="A503">
        <v>42</v>
      </c>
      <c r="B503">
        <v>496</v>
      </c>
      <c r="C503" s="10">
        <f t="shared" si="114"/>
        <v>834490.54</v>
      </c>
      <c r="D503" s="10">
        <f>'(Optional) Additional IN-OUT'!H510</f>
        <v>0</v>
      </c>
      <c r="E503" s="10">
        <f>ROUND(((C503+D503)*(1+Nocharge_monthly_return)),2)</f>
        <v>837915.56</v>
      </c>
      <c r="F503" s="10">
        <f t="shared" si="115"/>
        <v>391012.74</v>
      </c>
      <c r="G503" s="10">
        <f t="shared" si="124"/>
        <v>0</v>
      </c>
      <c r="H503" s="10">
        <f>ROUND(((F503+G503)*(1+Withcharge_monthly_return)),2)</f>
        <v>392617.58</v>
      </c>
      <c r="I503" s="10">
        <f t="shared" si="122"/>
        <v>603.21</v>
      </c>
      <c r="J503" t="b">
        <f t="shared" si="116"/>
        <v>0</v>
      </c>
      <c r="K503" s="10">
        <f t="shared" si="123"/>
        <v>0</v>
      </c>
      <c r="L503" s="24">
        <f t="shared" si="117"/>
        <v>603.21</v>
      </c>
      <c r="M503" s="24">
        <f t="shared" si="118"/>
        <v>392014.37</v>
      </c>
      <c r="N503" s="24">
        <f t="shared" si="119"/>
        <v>445901.19000000006</v>
      </c>
      <c r="O503" s="24">
        <f t="shared" si="120"/>
        <v>169029.6700000001</v>
      </c>
      <c r="P503" s="24">
        <f t="shared" si="129"/>
        <v>114000</v>
      </c>
      <c r="Q503" s="7">
        <f t="shared" si="125"/>
        <v>6.3501364912280707</v>
      </c>
      <c r="R503" s="7">
        <f t="shared" si="126"/>
        <v>2.4387225438596492</v>
      </c>
      <c r="S503" s="5">
        <f t="shared" si="127"/>
        <v>4.9442769746761317E-2</v>
      </c>
      <c r="T503" s="5">
        <f t="shared" si="128"/>
        <v>3.0332383689747874E-2</v>
      </c>
      <c r="U503" s="5">
        <f t="shared" si="121"/>
        <v>1.9110386057013443E-2</v>
      </c>
    </row>
    <row r="504" spans="1:21" x14ac:dyDescent="0.25">
      <c r="A504">
        <v>42</v>
      </c>
      <c r="B504">
        <v>497</v>
      </c>
      <c r="C504" s="10">
        <f t="shared" ref="C504:C567" si="130">E503</f>
        <v>837915.56</v>
      </c>
      <c r="D504" s="10">
        <f>'(Optional) Additional IN-OUT'!H511</f>
        <v>0</v>
      </c>
      <c r="E504" s="10">
        <f>ROUND(((C504+D504)*(1+Nocharge_monthly_return)),2)</f>
        <v>841354.63</v>
      </c>
      <c r="F504" s="10">
        <f t="shared" ref="F504:F567" si="131">M503</f>
        <v>392014.37</v>
      </c>
      <c r="G504" s="10">
        <f t="shared" si="124"/>
        <v>0</v>
      </c>
      <c r="H504" s="10">
        <f>ROUND(((F504+G504)*(1+Withcharge_monthly_return)),2)</f>
        <v>393623.32</v>
      </c>
      <c r="I504" s="10">
        <f t="shared" si="122"/>
        <v>604.75</v>
      </c>
      <c r="J504" t="b">
        <f t="shared" ref="J504:J567" si="132">IF((B504-1)/12=(A504-1),TRUE,FALSE)</f>
        <v>0</v>
      </c>
      <c r="K504" s="10">
        <f t="shared" si="123"/>
        <v>0</v>
      </c>
      <c r="L504" s="24">
        <f t="shared" ref="L504:L567" si="133">K504+I504</f>
        <v>604.75</v>
      </c>
      <c r="M504" s="24">
        <f t="shared" ref="M504:M567" si="134">H504-L504</f>
        <v>393018.57</v>
      </c>
      <c r="N504" s="24">
        <f t="shared" ref="N504:N567" si="135">E504-M504</f>
        <v>448336.06</v>
      </c>
      <c r="O504" s="24">
        <f t="shared" ref="O504:O567" si="136">O503+L504</f>
        <v>169634.4200000001</v>
      </c>
      <c r="P504" s="24">
        <f t="shared" si="129"/>
        <v>114000</v>
      </c>
      <c r="Q504" s="7">
        <f t="shared" si="125"/>
        <v>6.3803037719298246</v>
      </c>
      <c r="R504" s="7">
        <f t="shared" si="126"/>
        <v>2.4475313157894738</v>
      </c>
      <c r="S504" s="5">
        <f t="shared" si="127"/>
        <v>4.9444652545931625E-2</v>
      </c>
      <c r="T504" s="5">
        <f t="shared" si="128"/>
        <v>3.0334081421348896E-2</v>
      </c>
      <c r="U504" s="5">
        <f t="shared" ref="U504:U567" si="137">S504-T504</f>
        <v>1.9110571124582729E-2</v>
      </c>
    </row>
    <row r="505" spans="1:21" x14ac:dyDescent="0.25">
      <c r="A505">
        <v>42</v>
      </c>
      <c r="B505">
        <v>498</v>
      </c>
      <c r="C505" s="10">
        <f t="shared" si="130"/>
        <v>841354.63</v>
      </c>
      <c r="D505" s="10">
        <f>'(Optional) Additional IN-OUT'!H512</f>
        <v>0</v>
      </c>
      <c r="E505" s="10">
        <f>ROUND(((C505+D505)*(1+Nocharge_monthly_return)),2)</f>
        <v>844807.82</v>
      </c>
      <c r="F505" s="10">
        <f t="shared" si="131"/>
        <v>393018.57</v>
      </c>
      <c r="G505" s="10">
        <f t="shared" si="124"/>
        <v>0</v>
      </c>
      <c r="H505" s="10">
        <f>ROUND(((F505+G505)*(1+Withcharge_monthly_return)),2)</f>
        <v>394631.64</v>
      </c>
      <c r="I505" s="10">
        <f t="shared" si="122"/>
        <v>606.29999999999995</v>
      </c>
      <c r="J505" t="b">
        <f t="shared" si="132"/>
        <v>0</v>
      </c>
      <c r="K505" s="10">
        <f t="shared" si="123"/>
        <v>0</v>
      </c>
      <c r="L505" s="24">
        <f t="shared" si="133"/>
        <v>606.29999999999995</v>
      </c>
      <c r="M505" s="24">
        <f t="shared" si="134"/>
        <v>394025.34</v>
      </c>
      <c r="N505" s="24">
        <f t="shared" si="135"/>
        <v>450782.47999999992</v>
      </c>
      <c r="O505" s="24">
        <f t="shared" si="136"/>
        <v>170240.72000000009</v>
      </c>
      <c r="P505" s="24">
        <f t="shared" si="129"/>
        <v>114000</v>
      </c>
      <c r="Q505" s="7">
        <f t="shared" si="125"/>
        <v>6.4105949122807013</v>
      </c>
      <c r="R505" s="7">
        <f t="shared" si="126"/>
        <v>2.4563626315789477</v>
      </c>
      <c r="S505" s="5">
        <f t="shared" si="127"/>
        <v>4.9446527935813882E-2</v>
      </c>
      <c r="T505" s="5">
        <f t="shared" si="128"/>
        <v>3.0335772186328352E-2</v>
      </c>
      <c r="U505" s="5">
        <f t="shared" si="137"/>
        <v>1.9110755749485529E-2</v>
      </c>
    </row>
    <row r="506" spans="1:21" x14ac:dyDescent="0.25">
      <c r="A506">
        <v>42</v>
      </c>
      <c r="B506">
        <v>499</v>
      </c>
      <c r="C506" s="10">
        <f t="shared" si="130"/>
        <v>844807.82</v>
      </c>
      <c r="D506" s="10">
        <f>'(Optional) Additional IN-OUT'!H513</f>
        <v>0</v>
      </c>
      <c r="E506" s="10">
        <f>ROUND(((C506+D506)*(1+Nocharge_monthly_return)),2)</f>
        <v>848275.18</v>
      </c>
      <c r="F506" s="10">
        <f t="shared" si="131"/>
        <v>394025.34</v>
      </c>
      <c r="G506" s="10">
        <f t="shared" si="124"/>
        <v>0</v>
      </c>
      <c r="H506" s="10">
        <f>ROUND(((F506+G506)*(1+Withcharge_monthly_return)),2)</f>
        <v>395642.55</v>
      </c>
      <c r="I506" s="10">
        <f t="shared" si="122"/>
        <v>607.86</v>
      </c>
      <c r="J506" t="b">
        <f t="shared" si="132"/>
        <v>0</v>
      </c>
      <c r="K506" s="10">
        <f t="shared" si="123"/>
        <v>0</v>
      </c>
      <c r="L506" s="24">
        <f t="shared" si="133"/>
        <v>607.86</v>
      </c>
      <c r="M506" s="24">
        <f t="shared" si="134"/>
        <v>395034.69</v>
      </c>
      <c r="N506" s="24">
        <f t="shared" si="135"/>
        <v>453240.49000000005</v>
      </c>
      <c r="O506" s="24">
        <f t="shared" si="136"/>
        <v>170848.58000000007</v>
      </c>
      <c r="P506" s="24">
        <f t="shared" si="129"/>
        <v>114000</v>
      </c>
      <c r="Q506" s="7">
        <f t="shared" si="125"/>
        <v>6.4410103508771934</v>
      </c>
      <c r="R506" s="7">
        <f t="shared" si="126"/>
        <v>2.4652165789473686</v>
      </c>
      <c r="S506" s="5">
        <f t="shared" si="127"/>
        <v>4.9448395723110265E-2</v>
      </c>
      <c r="T506" s="5">
        <f t="shared" si="128"/>
        <v>3.03374562416211E-2</v>
      </c>
      <c r="U506" s="5">
        <f t="shared" si="137"/>
        <v>1.9110939481489165E-2</v>
      </c>
    </row>
    <row r="507" spans="1:21" x14ac:dyDescent="0.25">
      <c r="A507">
        <v>42</v>
      </c>
      <c r="B507">
        <v>500</v>
      </c>
      <c r="C507" s="10">
        <f t="shared" si="130"/>
        <v>848275.18</v>
      </c>
      <c r="D507" s="10">
        <f>'(Optional) Additional IN-OUT'!H514</f>
        <v>0</v>
      </c>
      <c r="E507" s="10">
        <f>ROUND(((C507+D507)*(1+Nocharge_monthly_return)),2)</f>
        <v>851756.77</v>
      </c>
      <c r="F507" s="10">
        <f t="shared" si="131"/>
        <v>395034.69</v>
      </c>
      <c r="G507" s="10">
        <f t="shared" si="124"/>
        <v>0</v>
      </c>
      <c r="H507" s="10">
        <f>ROUND(((F507+G507)*(1+Withcharge_monthly_return)),2)</f>
        <v>396656.04</v>
      </c>
      <c r="I507" s="10">
        <f t="shared" si="122"/>
        <v>609.41</v>
      </c>
      <c r="J507" t="b">
        <f t="shared" si="132"/>
        <v>0</v>
      </c>
      <c r="K507" s="10">
        <f t="shared" si="123"/>
        <v>0</v>
      </c>
      <c r="L507" s="24">
        <f t="shared" si="133"/>
        <v>609.41</v>
      </c>
      <c r="M507" s="24">
        <f t="shared" si="134"/>
        <v>396046.63</v>
      </c>
      <c r="N507" s="24">
        <f t="shared" si="135"/>
        <v>455710.14</v>
      </c>
      <c r="O507" s="24">
        <f t="shared" si="136"/>
        <v>171457.99000000008</v>
      </c>
      <c r="P507" s="24">
        <f t="shared" si="129"/>
        <v>114000</v>
      </c>
      <c r="Q507" s="7">
        <f t="shared" si="125"/>
        <v>6.4715506140350882</v>
      </c>
      <c r="R507" s="7">
        <f t="shared" si="126"/>
        <v>2.4740932456140352</v>
      </c>
      <c r="S507" s="5">
        <f t="shared" si="127"/>
        <v>4.945025600860626E-2</v>
      </c>
      <c r="T507" s="5">
        <f t="shared" si="128"/>
        <v>3.0339133838866071E-2</v>
      </c>
      <c r="U507" s="5">
        <f t="shared" si="137"/>
        <v>1.9111122169740188E-2</v>
      </c>
    </row>
    <row r="508" spans="1:21" x14ac:dyDescent="0.25">
      <c r="A508">
        <v>42</v>
      </c>
      <c r="B508">
        <v>501</v>
      </c>
      <c r="C508" s="10">
        <f t="shared" si="130"/>
        <v>851756.77</v>
      </c>
      <c r="D508" s="10">
        <f>'(Optional) Additional IN-OUT'!H515</f>
        <v>0</v>
      </c>
      <c r="E508" s="10">
        <f>ROUND(((C508+D508)*(1+Nocharge_monthly_return)),2)</f>
        <v>855252.65</v>
      </c>
      <c r="F508" s="10">
        <f t="shared" si="131"/>
        <v>396046.63</v>
      </c>
      <c r="G508" s="10">
        <f t="shared" si="124"/>
        <v>0</v>
      </c>
      <c r="H508" s="10">
        <f>ROUND(((F508+G508)*(1+Withcharge_monthly_return)),2)</f>
        <v>397672.13</v>
      </c>
      <c r="I508" s="10">
        <f t="shared" si="122"/>
        <v>610.97</v>
      </c>
      <c r="J508" t="b">
        <f t="shared" si="132"/>
        <v>0</v>
      </c>
      <c r="K508" s="10">
        <f t="shared" si="123"/>
        <v>0</v>
      </c>
      <c r="L508" s="24">
        <f t="shared" si="133"/>
        <v>610.97</v>
      </c>
      <c r="M508" s="24">
        <f t="shared" si="134"/>
        <v>397061.16000000003</v>
      </c>
      <c r="N508" s="24">
        <f t="shared" si="135"/>
        <v>458191.49</v>
      </c>
      <c r="O508" s="24">
        <f t="shared" si="136"/>
        <v>172068.96000000008</v>
      </c>
      <c r="P508" s="24">
        <f t="shared" si="129"/>
        <v>114000</v>
      </c>
      <c r="Q508" s="7">
        <f t="shared" si="125"/>
        <v>6.5022162280701759</v>
      </c>
      <c r="R508" s="7">
        <f t="shared" si="126"/>
        <v>2.4829926315789477</v>
      </c>
      <c r="S508" s="5">
        <f t="shared" si="127"/>
        <v>4.9452108884374187E-2</v>
      </c>
      <c r="T508" s="5">
        <f t="shared" si="128"/>
        <v>3.0340804602946744E-2</v>
      </c>
      <c r="U508" s="5">
        <f t="shared" si="137"/>
        <v>1.9111304281427443E-2</v>
      </c>
    </row>
    <row r="509" spans="1:21" x14ac:dyDescent="0.25">
      <c r="A509">
        <v>42</v>
      </c>
      <c r="B509">
        <v>502</v>
      </c>
      <c r="C509" s="10">
        <f t="shared" si="130"/>
        <v>855252.65</v>
      </c>
      <c r="D509" s="10">
        <f>'(Optional) Additional IN-OUT'!H516</f>
        <v>0</v>
      </c>
      <c r="E509" s="10">
        <f>ROUND(((C509+D509)*(1+Nocharge_monthly_return)),2)</f>
        <v>858762.88</v>
      </c>
      <c r="F509" s="10">
        <f t="shared" si="131"/>
        <v>397061.16000000003</v>
      </c>
      <c r="G509" s="10">
        <f t="shared" si="124"/>
        <v>0</v>
      </c>
      <c r="H509" s="10">
        <f>ROUND(((F509+G509)*(1+Withcharge_monthly_return)),2)</f>
        <v>398690.83</v>
      </c>
      <c r="I509" s="10">
        <f t="shared" si="122"/>
        <v>612.54</v>
      </c>
      <c r="J509" t="b">
        <f t="shared" si="132"/>
        <v>0</v>
      </c>
      <c r="K509" s="10">
        <f t="shared" si="123"/>
        <v>0</v>
      </c>
      <c r="L509" s="24">
        <f t="shared" si="133"/>
        <v>612.54</v>
      </c>
      <c r="M509" s="24">
        <f t="shared" si="134"/>
        <v>398078.29000000004</v>
      </c>
      <c r="N509" s="24">
        <f t="shared" si="135"/>
        <v>460684.58999999997</v>
      </c>
      <c r="O509" s="24">
        <f t="shared" si="136"/>
        <v>172681.50000000009</v>
      </c>
      <c r="P509" s="24">
        <f t="shared" si="129"/>
        <v>114000</v>
      </c>
      <c r="Q509" s="7">
        <f t="shared" si="125"/>
        <v>6.5330077192982454</v>
      </c>
      <c r="R509" s="7">
        <f t="shared" si="126"/>
        <v>2.491914824561404</v>
      </c>
      <c r="S509" s="5">
        <f t="shared" si="127"/>
        <v>4.9453954433984502E-2</v>
      </c>
      <c r="T509" s="5">
        <f t="shared" si="128"/>
        <v>3.034246878360855E-2</v>
      </c>
      <c r="U509" s="5">
        <f t="shared" si="137"/>
        <v>1.9111485650375952E-2</v>
      </c>
    </row>
    <row r="510" spans="1:21" x14ac:dyDescent="0.25">
      <c r="A510">
        <v>42</v>
      </c>
      <c r="B510">
        <v>503</v>
      </c>
      <c r="C510" s="10">
        <f t="shared" si="130"/>
        <v>858762.88</v>
      </c>
      <c r="D510" s="10">
        <f>'(Optional) Additional IN-OUT'!H517</f>
        <v>0</v>
      </c>
      <c r="E510" s="10">
        <f>ROUND(((C510+D510)*(1+Nocharge_monthly_return)),2)</f>
        <v>862287.52</v>
      </c>
      <c r="F510" s="10">
        <f t="shared" si="131"/>
        <v>398078.29000000004</v>
      </c>
      <c r="G510" s="10">
        <f t="shared" si="124"/>
        <v>0</v>
      </c>
      <c r="H510" s="10">
        <f>ROUND(((F510+G510)*(1+Withcharge_monthly_return)),2)</f>
        <v>399712.13</v>
      </c>
      <c r="I510" s="10">
        <f t="shared" si="122"/>
        <v>614.11</v>
      </c>
      <c r="J510" t="b">
        <f t="shared" si="132"/>
        <v>0</v>
      </c>
      <c r="K510" s="10">
        <f t="shared" si="123"/>
        <v>0</v>
      </c>
      <c r="L510" s="24">
        <f t="shared" si="133"/>
        <v>614.11</v>
      </c>
      <c r="M510" s="24">
        <f t="shared" si="134"/>
        <v>399098.02</v>
      </c>
      <c r="N510" s="24">
        <f t="shared" si="135"/>
        <v>463189.5</v>
      </c>
      <c r="O510" s="24">
        <f t="shared" si="136"/>
        <v>173295.61000000007</v>
      </c>
      <c r="P510" s="24">
        <f t="shared" si="129"/>
        <v>114000</v>
      </c>
      <c r="Q510" s="7">
        <f t="shared" si="125"/>
        <v>6.5639256140350879</v>
      </c>
      <c r="R510" s="7">
        <f t="shared" si="126"/>
        <v>2.5008598245614038</v>
      </c>
      <c r="S510" s="5">
        <f t="shared" si="127"/>
        <v>4.9455792732711536E-2</v>
      </c>
      <c r="T510" s="5">
        <f t="shared" si="128"/>
        <v>3.0344126009530518E-2</v>
      </c>
      <c r="U510" s="5">
        <f t="shared" si="137"/>
        <v>1.9111666723181018E-2</v>
      </c>
    </row>
    <row r="511" spans="1:21" x14ac:dyDescent="0.25">
      <c r="A511">
        <v>42</v>
      </c>
      <c r="B511">
        <v>504</v>
      </c>
      <c r="C511" s="10">
        <f t="shared" si="130"/>
        <v>862287.52</v>
      </c>
      <c r="D511" s="10">
        <f>'(Optional) Additional IN-OUT'!H518</f>
        <v>0</v>
      </c>
      <c r="E511" s="10">
        <f>ROUND(((C511+D511)*(1+Nocharge_monthly_return)),2)</f>
        <v>865826.62</v>
      </c>
      <c r="F511" s="10">
        <f t="shared" si="131"/>
        <v>399098.02</v>
      </c>
      <c r="G511" s="10">
        <f t="shared" si="124"/>
        <v>0</v>
      </c>
      <c r="H511" s="10">
        <f>ROUND(((F511+G511)*(1+Withcharge_monthly_return)),2)</f>
        <v>400736.05</v>
      </c>
      <c r="I511" s="10">
        <f t="shared" si="122"/>
        <v>615.67999999999995</v>
      </c>
      <c r="J511" t="b">
        <f t="shared" si="132"/>
        <v>0</v>
      </c>
      <c r="K511" s="10">
        <f t="shared" si="123"/>
        <v>0</v>
      </c>
      <c r="L511" s="24">
        <f t="shared" si="133"/>
        <v>615.67999999999995</v>
      </c>
      <c r="M511" s="24">
        <f t="shared" si="134"/>
        <v>400120.37</v>
      </c>
      <c r="N511" s="24">
        <f t="shared" si="135"/>
        <v>465706.25</v>
      </c>
      <c r="O511" s="24">
        <f t="shared" si="136"/>
        <v>173911.29000000007</v>
      </c>
      <c r="P511" s="24">
        <f t="shared" si="129"/>
        <v>114000</v>
      </c>
      <c r="Q511" s="7">
        <f t="shared" si="125"/>
        <v>6.5949703508771931</v>
      </c>
      <c r="R511" s="7">
        <f t="shared" si="126"/>
        <v>2.5098278070175439</v>
      </c>
      <c r="S511" s="5">
        <f t="shared" si="127"/>
        <v>4.9457623559143314E-2</v>
      </c>
      <c r="T511" s="5">
        <f t="shared" si="128"/>
        <v>3.0345777141708635E-2</v>
      </c>
      <c r="U511" s="5">
        <f t="shared" si="137"/>
        <v>1.9111846417434679E-2</v>
      </c>
    </row>
    <row r="512" spans="1:21" x14ac:dyDescent="0.25">
      <c r="A512">
        <v>43</v>
      </c>
      <c r="B512">
        <v>505</v>
      </c>
      <c r="C512" s="10">
        <f t="shared" si="130"/>
        <v>865826.62</v>
      </c>
      <c r="D512" s="10">
        <f>'(Optional) Additional IN-OUT'!H519</f>
        <v>0</v>
      </c>
      <c r="E512" s="10">
        <f>ROUND(((C512+D512)*(1+Nocharge_monthly_return)),2)</f>
        <v>869380.25</v>
      </c>
      <c r="F512" s="10">
        <f t="shared" si="131"/>
        <v>400120.37</v>
      </c>
      <c r="G512" s="10">
        <f t="shared" si="124"/>
        <v>0</v>
      </c>
      <c r="H512" s="10">
        <f>ROUND(((F512+G512)*(1+Withcharge_monthly_return)),2)</f>
        <v>401762.59</v>
      </c>
      <c r="I512" s="10">
        <f t="shared" si="122"/>
        <v>617.26</v>
      </c>
      <c r="J512" t="b">
        <f t="shared" si="132"/>
        <v>1</v>
      </c>
      <c r="K512" s="10">
        <f t="shared" si="123"/>
        <v>0</v>
      </c>
      <c r="L512" s="24">
        <f t="shared" si="133"/>
        <v>617.26</v>
      </c>
      <c r="M512" s="24">
        <f t="shared" si="134"/>
        <v>401145.33</v>
      </c>
      <c r="N512" s="24">
        <f t="shared" si="135"/>
        <v>468234.92</v>
      </c>
      <c r="O512" s="24">
        <f t="shared" si="136"/>
        <v>174528.55000000008</v>
      </c>
      <c r="P512" s="24">
        <f t="shared" si="129"/>
        <v>114000</v>
      </c>
      <c r="Q512" s="7">
        <f t="shared" si="125"/>
        <v>6.6261425438596495</v>
      </c>
      <c r="R512" s="7">
        <f t="shared" si="126"/>
        <v>2.5188186842105265</v>
      </c>
      <c r="S512" s="5">
        <f t="shared" si="127"/>
        <v>4.9459447264655766E-2</v>
      </c>
      <c r="T512" s="5">
        <f t="shared" si="128"/>
        <v>3.0347421193914356E-2</v>
      </c>
      <c r="U512" s="5">
        <f t="shared" si="137"/>
        <v>1.911202607074141E-2</v>
      </c>
    </row>
    <row r="513" spans="1:21" x14ac:dyDescent="0.25">
      <c r="A513">
        <v>43</v>
      </c>
      <c r="B513">
        <v>506</v>
      </c>
      <c r="C513" s="10">
        <f t="shared" si="130"/>
        <v>869380.25</v>
      </c>
      <c r="D513" s="10">
        <f>'(Optional) Additional IN-OUT'!H520</f>
        <v>0</v>
      </c>
      <c r="E513" s="10">
        <f>ROUND(((C513+D513)*(1+Nocharge_monthly_return)),2)</f>
        <v>872948.47</v>
      </c>
      <c r="F513" s="10">
        <f t="shared" si="131"/>
        <v>401145.33</v>
      </c>
      <c r="G513" s="10">
        <f t="shared" si="124"/>
        <v>0</v>
      </c>
      <c r="H513" s="10">
        <f>ROUND(((F513+G513)*(1+Withcharge_monthly_return)),2)</f>
        <v>402791.76</v>
      </c>
      <c r="I513" s="10">
        <f t="shared" si="122"/>
        <v>618.84</v>
      </c>
      <c r="J513" t="b">
        <f t="shared" si="132"/>
        <v>0</v>
      </c>
      <c r="K513" s="10">
        <f t="shared" si="123"/>
        <v>0</v>
      </c>
      <c r="L513" s="24">
        <f t="shared" si="133"/>
        <v>618.84</v>
      </c>
      <c r="M513" s="24">
        <f t="shared" si="134"/>
        <v>402172.92</v>
      </c>
      <c r="N513" s="24">
        <f t="shared" si="135"/>
        <v>470775.55</v>
      </c>
      <c r="O513" s="24">
        <f t="shared" si="136"/>
        <v>175147.39000000007</v>
      </c>
      <c r="P513" s="24">
        <f t="shared" si="129"/>
        <v>114000</v>
      </c>
      <c r="Q513" s="7">
        <f t="shared" si="125"/>
        <v>6.6574427192982455</v>
      </c>
      <c r="R513" s="7">
        <f t="shared" si="126"/>
        <v>2.5278326315789474</v>
      </c>
      <c r="S513" s="5">
        <f t="shared" si="127"/>
        <v>4.946126390080216E-2</v>
      </c>
      <c r="T513" s="5">
        <f t="shared" si="128"/>
        <v>3.0349059019812726E-2</v>
      </c>
      <c r="U513" s="5">
        <f t="shared" si="137"/>
        <v>1.9112204880989435E-2</v>
      </c>
    </row>
    <row r="514" spans="1:21" x14ac:dyDescent="0.25">
      <c r="A514">
        <v>43</v>
      </c>
      <c r="B514">
        <v>507</v>
      </c>
      <c r="C514" s="10">
        <f t="shared" si="130"/>
        <v>872948.47</v>
      </c>
      <c r="D514" s="10">
        <f>'(Optional) Additional IN-OUT'!H521</f>
        <v>0</v>
      </c>
      <c r="E514" s="10">
        <f>ROUND(((C514+D514)*(1+Nocharge_monthly_return)),2)</f>
        <v>876531.33</v>
      </c>
      <c r="F514" s="10">
        <f t="shared" si="131"/>
        <v>402172.92</v>
      </c>
      <c r="G514" s="10">
        <f t="shared" si="124"/>
        <v>0</v>
      </c>
      <c r="H514" s="10">
        <f>ROUND(((F514+G514)*(1+Withcharge_monthly_return)),2)</f>
        <v>403823.57</v>
      </c>
      <c r="I514" s="10">
        <f t="shared" si="122"/>
        <v>620.42999999999995</v>
      </c>
      <c r="J514" t="b">
        <f t="shared" si="132"/>
        <v>0</v>
      </c>
      <c r="K514" s="10">
        <f t="shared" si="123"/>
        <v>0</v>
      </c>
      <c r="L514" s="24">
        <f t="shared" si="133"/>
        <v>620.42999999999995</v>
      </c>
      <c r="M514" s="24">
        <f t="shared" si="134"/>
        <v>403203.14</v>
      </c>
      <c r="N514" s="24">
        <f t="shared" si="135"/>
        <v>473328.18999999994</v>
      </c>
      <c r="O514" s="24">
        <f t="shared" si="136"/>
        <v>175767.82000000007</v>
      </c>
      <c r="P514" s="24">
        <f t="shared" si="129"/>
        <v>114000</v>
      </c>
      <c r="Q514" s="7">
        <f t="shared" si="125"/>
        <v>6.6888713157894735</v>
      </c>
      <c r="R514" s="7">
        <f t="shared" si="126"/>
        <v>2.5368696491228073</v>
      </c>
      <c r="S514" s="5">
        <f t="shared" si="127"/>
        <v>4.9463073228247549E-2</v>
      </c>
      <c r="T514" s="5">
        <f t="shared" si="128"/>
        <v>3.0350690247377833E-2</v>
      </c>
      <c r="U514" s="5">
        <f t="shared" si="137"/>
        <v>1.9112382980869716E-2</v>
      </c>
    </row>
    <row r="515" spans="1:21" x14ac:dyDescent="0.25">
      <c r="A515">
        <v>43</v>
      </c>
      <c r="B515">
        <v>508</v>
      </c>
      <c r="C515" s="10">
        <f t="shared" si="130"/>
        <v>876531.33</v>
      </c>
      <c r="D515" s="10">
        <f>'(Optional) Additional IN-OUT'!H522</f>
        <v>0</v>
      </c>
      <c r="E515" s="10">
        <f>ROUND(((C515+D515)*(1+Nocharge_monthly_return)),2)</f>
        <v>880128.9</v>
      </c>
      <c r="F515" s="10">
        <f t="shared" si="131"/>
        <v>403203.14</v>
      </c>
      <c r="G515" s="10">
        <f t="shared" si="124"/>
        <v>0</v>
      </c>
      <c r="H515" s="10">
        <f>ROUND(((F515+G515)*(1+Withcharge_monthly_return)),2)</f>
        <v>404858.01</v>
      </c>
      <c r="I515" s="10">
        <f t="shared" si="122"/>
        <v>622.01</v>
      </c>
      <c r="J515" t="b">
        <f t="shared" si="132"/>
        <v>0</v>
      </c>
      <c r="K515" s="10">
        <f t="shared" si="123"/>
        <v>0</v>
      </c>
      <c r="L515" s="24">
        <f t="shared" si="133"/>
        <v>622.01</v>
      </c>
      <c r="M515" s="24">
        <f t="shared" si="134"/>
        <v>404236</v>
      </c>
      <c r="N515" s="24">
        <f t="shared" si="135"/>
        <v>475892.9</v>
      </c>
      <c r="O515" s="24">
        <f t="shared" si="136"/>
        <v>176389.83000000007</v>
      </c>
      <c r="P515" s="24">
        <f t="shared" si="129"/>
        <v>114000</v>
      </c>
      <c r="Q515" s="7">
        <f t="shared" si="125"/>
        <v>6.7204289473684211</v>
      </c>
      <c r="R515" s="7">
        <f t="shared" si="126"/>
        <v>2.5459298245614037</v>
      </c>
      <c r="S515" s="5">
        <f t="shared" si="127"/>
        <v>4.946487557053178E-2</v>
      </c>
      <c r="T515" s="5">
        <f t="shared" si="128"/>
        <v>3.0352315112733067E-2</v>
      </c>
      <c r="U515" s="5">
        <f t="shared" si="137"/>
        <v>1.9112560457798713E-2</v>
      </c>
    </row>
    <row r="516" spans="1:21" x14ac:dyDescent="0.25">
      <c r="A516">
        <v>43</v>
      </c>
      <c r="B516">
        <v>509</v>
      </c>
      <c r="C516" s="10">
        <f t="shared" si="130"/>
        <v>880128.9</v>
      </c>
      <c r="D516" s="10">
        <f>'(Optional) Additional IN-OUT'!H523</f>
        <v>0</v>
      </c>
      <c r="E516" s="10">
        <f>ROUND(((C516+D516)*(1+Nocharge_monthly_return)),2)</f>
        <v>883741.23</v>
      </c>
      <c r="F516" s="10">
        <f t="shared" si="131"/>
        <v>404236</v>
      </c>
      <c r="G516" s="10">
        <f t="shared" si="124"/>
        <v>0</v>
      </c>
      <c r="H516" s="10">
        <f>ROUND(((F516+G516)*(1+Withcharge_monthly_return)),2)</f>
        <v>405895.11</v>
      </c>
      <c r="I516" s="10">
        <f t="shared" si="122"/>
        <v>623.61</v>
      </c>
      <c r="J516" t="b">
        <f t="shared" si="132"/>
        <v>0</v>
      </c>
      <c r="K516" s="10">
        <f t="shared" si="123"/>
        <v>0</v>
      </c>
      <c r="L516" s="24">
        <f t="shared" si="133"/>
        <v>623.61</v>
      </c>
      <c r="M516" s="24">
        <f t="shared" si="134"/>
        <v>405271.5</v>
      </c>
      <c r="N516" s="24">
        <f t="shared" si="135"/>
        <v>478469.73</v>
      </c>
      <c r="O516" s="24">
        <f t="shared" si="136"/>
        <v>177013.44000000006</v>
      </c>
      <c r="P516" s="24">
        <f t="shared" si="129"/>
        <v>114000</v>
      </c>
      <c r="Q516" s="7">
        <f t="shared" si="125"/>
        <v>6.7521160526315791</v>
      </c>
      <c r="R516" s="7">
        <f t="shared" si="126"/>
        <v>2.555013157894737</v>
      </c>
      <c r="S516" s="5">
        <f t="shared" si="127"/>
        <v>4.946667067725144E-2</v>
      </c>
      <c r="T516" s="5">
        <f t="shared" si="128"/>
        <v>3.0353933247724004E-2</v>
      </c>
      <c r="U516" s="5">
        <f t="shared" si="137"/>
        <v>1.9112737429527436E-2</v>
      </c>
    </row>
    <row r="517" spans="1:21" x14ac:dyDescent="0.25">
      <c r="A517">
        <v>43</v>
      </c>
      <c r="B517">
        <v>510</v>
      </c>
      <c r="C517" s="10">
        <f t="shared" si="130"/>
        <v>883741.23</v>
      </c>
      <c r="D517" s="10">
        <f>'(Optional) Additional IN-OUT'!H524</f>
        <v>0</v>
      </c>
      <c r="E517" s="10">
        <f>ROUND(((C517+D517)*(1+Nocharge_monthly_return)),2)</f>
        <v>887368.39</v>
      </c>
      <c r="F517" s="10">
        <f t="shared" si="131"/>
        <v>405271.5</v>
      </c>
      <c r="G517" s="10">
        <f t="shared" si="124"/>
        <v>0</v>
      </c>
      <c r="H517" s="10">
        <f>ROUND(((F517+G517)*(1+Withcharge_monthly_return)),2)</f>
        <v>406934.86</v>
      </c>
      <c r="I517" s="10">
        <f t="shared" si="122"/>
        <v>625.21</v>
      </c>
      <c r="J517" t="b">
        <f t="shared" si="132"/>
        <v>0</v>
      </c>
      <c r="K517" s="10">
        <f t="shared" si="123"/>
        <v>0</v>
      </c>
      <c r="L517" s="24">
        <f t="shared" si="133"/>
        <v>625.21</v>
      </c>
      <c r="M517" s="24">
        <f t="shared" si="134"/>
        <v>406309.64999999997</v>
      </c>
      <c r="N517" s="24">
        <f t="shared" si="135"/>
        <v>481058.74000000005</v>
      </c>
      <c r="O517" s="24">
        <f t="shared" si="136"/>
        <v>177638.65000000005</v>
      </c>
      <c r="P517" s="24">
        <f t="shared" si="129"/>
        <v>114000</v>
      </c>
      <c r="Q517" s="7">
        <f t="shared" si="125"/>
        <v>6.7839332456140351</v>
      </c>
      <c r="R517" s="7">
        <f t="shared" si="126"/>
        <v>2.5641197368421049</v>
      </c>
      <c r="S517" s="5">
        <f t="shared" si="127"/>
        <v>4.9468458854369887E-2</v>
      </c>
      <c r="T517" s="5">
        <f t="shared" si="128"/>
        <v>3.0355544886863279E-2</v>
      </c>
      <c r="U517" s="5">
        <f t="shared" si="137"/>
        <v>1.9112913967506608E-2</v>
      </c>
    </row>
    <row r="518" spans="1:21" x14ac:dyDescent="0.25">
      <c r="A518">
        <v>43</v>
      </c>
      <c r="B518">
        <v>511</v>
      </c>
      <c r="C518" s="10">
        <f t="shared" si="130"/>
        <v>887368.39</v>
      </c>
      <c r="D518" s="10">
        <f>'(Optional) Additional IN-OUT'!H525</f>
        <v>0</v>
      </c>
      <c r="E518" s="10">
        <f>ROUND(((C518+D518)*(1+Nocharge_monthly_return)),2)</f>
        <v>891010.43</v>
      </c>
      <c r="F518" s="10">
        <f t="shared" si="131"/>
        <v>406309.64999999997</v>
      </c>
      <c r="G518" s="10">
        <f t="shared" si="124"/>
        <v>0</v>
      </c>
      <c r="H518" s="10">
        <f>ROUND(((F518+G518)*(1+Withcharge_monthly_return)),2)</f>
        <v>407977.28</v>
      </c>
      <c r="I518" s="10">
        <f t="shared" si="122"/>
        <v>626.80999999999995</v>
      </c>
      <c r="J518" t="b">
        <f t="shared" si="132"/>
        <v>0</v>
      </c>
      <c r="K518" s="10">
        <f t="shared" si="123"/>
        <v>0</v>
      </c>
      <c r="L518" s="24">
        <f t="shared" si="133"/>
        <v>626.80999999999995</v>
      </c>
      <c r="M518" s="24">
        <f t="shared" si="134"/>
        <v>407350.47000000003</v>
      </c>
      <c r="N518" s="24">
        <f t="shared" si="135"/>
        <v>483659.96</v>
      </c>
      <c r="O518" s="24">
        <f t="shared" si="136"/>
        <v>178265.46000000005</v>
      </c>
      <c r="P518" s="24">
        <f t="shared" si="129"/>
        <v>114000</v>
      </c>
      <c r="Q518" s="7">
        <f t="shared" si="125"/>
        <v>6.8158809649122816</v>
      </c>
      <c r="R518" s="7">
        <f t="shared" si="126"/>
        <v>2.5732497368421057</v>
      </c>
      <c r="S518" s="5">
        <f t="shared" si="127"/>
        <v>4.9470239841099599E-2</v>
      </c>
      <c r="T518" s="5">
        <f t="shared" si="128"/>
        <v>3.0357150853813235E-2</v>
      </c>
      <c r="U518" s="5">
        <f t="shared" si="137"/>
        <v>1.9113088987286364E-2</v>
      </c>
    </row>
    <row r="519" spans="1:21" x14ac:dyDescent="0.25">
      <c r="A519">
        <v>43</v>
      </c>
      <c r="B519">
        <v>512</v>
      </c>
      <c r="C519" s="10">
        <f t="shared" si="130"/>
        <v>891010.43</v>
      </c>
      <c r="D519" s="10">
        <f>'(Optional) Additional IN-OUT'!H526</f>
        <v>0</v>
      </c>
      <c r="E519" s="10">
        <f>ROUND(((C519+D519)*(1+Nocharge_monthly_return)),2)</f>
        <v>894667.42</v>
      </c>
      <c r="F519" s="10">
        <f t="shared" si="131"/>
        <v>407350.47000000003</v>
      </c>
      <c r="G519" s="10">
        <f t="shared" si="124"/>
        <v>0</v>
      </c>
      <c r="H519" s="10">
        <f>ROUND(((F519+G519)*(1+Withcharge_monthly_return)),2)</f>
        <v>409022.37</v>
      </c>
      <c r="I519" s="10">
        <f t="shared" si="122"/>
        <v>628.41</v>
      </c>
      <c r="J519" t="b">
        <f t="shared" si="132"/>
        <v>0</v>
      </c>
      <c r="K519" s="10">
        <f t="shared" si="123"/>
        <v>0</v>
      </c>
      <c r="L519" s="24">
        <f t="shared" si="133"/>
        <v>628.41</v>
      </c>
      <c r="M519" s="24">
        <f t="shared" si="134"/>
        <v>408393.96</v>
      </c>
      <c r="N519" s="24">
        <f t="shared" si="135"/>
        <v>486273.46</v>
      </c>
      <c r="O519" s="24">
        <f t="shared" si="136"/>
        <v>178893.87000000005</v>
      </c>
      <c r="P519" s="24">
        <f t="shared" si="129"/>
        <v>114000</v>
      </c>
      <c r="Q519" s="7">
        <f t="shared" si="125"/>
        <v>6.8479598245614035</v>
      </c>
      <c r="R519" s="7">
        <f t="shared" si="126"/>
        <v>2.5824031578947371</v>
      </c>
      <c r="S519" s="5">
        <f t="shared" si="127"/>
        <v>4.9472013926589016E-2</v>
      </c>
      <c r="T519" s="5">
        <f t="shared" si="128"/>
        <v>3.0358750774137133E-2</v>
      </c>
      <c r="U519" s="5">
        <f t="shared" si="137"/>
        <v>1.9113263152451883E-2</v>
      </c>
    </row>
    <row r="520" spans="1:21" x14ac:dyDescent="0.25">
      <c r="A520">
        <v>43</v>
      </c>
      <c r="B520">
        <v>513</v>
      </c>
      <c r="C520" s="10">
        <f t="shared" si="130"/>
        <v>894667.42</v>
      </c>
      <c r="D520" s="10">
        <f>'(Optional) Additional IN-OUT'!H527</f>
        <v>0</v>
      </c>
      <c r="E520" s="10">
        <f>ROUND(((C520+D520)*(1+Nocharge_monthly_return)),2)</f>
        <v>898339.42</v>
      </c>
      <c r="F520" s="10">
        <f t="shared" si="131"/>
        <v>408393.96</v>
      </c>
      <c r="G520" s="10">
        <f t="shared" si="124"/>
        <v>0</v>
      </c>
      <c r="H520" s="10">
        <f>ROUND(((F520+G520)*(1+Withcharge_monthly_return)),2)</f>
        <v>410070.14</v>
      </c>
      <c r="I520" s="10">
        <f t="shared" ref="I520:I583" si="138">ROUND(H520*Monthly_charges,2)</f>
        <v>630.02</v>
      </c>
      <c r="J520" t="b">
        <f t="shared" si="132"/>
        <v>0</v>
      </c>
      <c r="K520" s="10">
        <f t="shared" ref="K520:K583" si="139">IF(J520=TRUE,EQ_Ongoing_Monetary+Product_Ongoing_Monetary,0)</f>
        <v>0</v>
      </c>
      <c r="L520" s="24">
        <f t="shared" si="133"/>
        <v>630.02</v>
      </c>
      <c r="M520" s="24">
        <f t="shared" si="134"/>
        <v>409440.12</v>
      </c>
      <c r="N520" s="24">
        <f t="shared" si="135"/>
        <v>488899.30000000005</v>
      </c>
      <c r="O520" s="24">
        <f t="shared" si="136"/>
        <v>179523.89000000004</v>
      </c>
      <c r="P520" s="24">
        <f t="shared" si="129"/>
        <v>114000</v>
      </c>
      <c r="Q520" s="7">
        <f t="shared" si="125"/>
        <v>6.8801703508771936</v>
      </c>
      <c r="R520" s="7">
        <f t="shared" si="126"/>
        <v>2.59158</v>
      </c>
      <c r="S520" s="5">
        <f t="shared" si="127"/>
        <v>4.9473781113596911E-2</v>
      </c>
      <c r="T520" s="5">
        <f t="shared" si="128"/>
        <v>3.0360344279420561E-2</v>
      </c>
      <c r="U520" s="5">
        <f t="shared" si="137"/>
        <v>1.9113436834176351E-2</v>
      </c>
    </row>
    <row r="521" spans="1:21" x14ac:dyDescent="0.25">
      <c r="A521">
        <v>43</v>
      </c>
      <c r="B521">
        <v>514</v>
      </c>
      <c r="C521" s="10">
        <f t="shared" si="130"/>
        <v>898339.42</v>
      </c>
      <c r="D521" s="10">
        <f>'(Optional) Additional IN-OUT'!H528</f>
        <v>0</v>
      </c>
      <c r="E521" s="10">
        <f>ROUND(((C521+D521)*(1+Nocharge_monthly_return)),2)</f>
        <v>902026.49</v>
      </c>
      <c r="F521" s="10">
        <f t="shared" si="131"/>
        <v>409440.12</v>
      </c>
      <c r="G521" s="10">
        <f t="shared" ref="G521:G584" si="140">D521</f>
        <v>0</v>
      </c>
      <c r="H521" s="10">
        <f>ROUND(((F521+G521)*(1+Withcharge_monthly_return)),2)</f>
        <v>411120.59</v>
      </c>
      <c r="I521" s="10">
        <f t="shared" si="138"/>
        <v>631.64</v>
      </c>
      <c r="J521" t="b">
        <f t="shared" si="132"/>
        <v>0</v>
      </c>
      <c r="K521" s="10">
        <f t="shared" si="139"/>
        <v>0</v>
      </c>
      <c r="L521" s="24">
        <f t="shared" si="133"/>
        <v>631.64</v>
      </c>
      <c r="M521" s="24">
        <f t="shared" si="134"/>
        <v>410488.95</v>
      </c>
      <c r="N521" s="24">
        <f t="shared" si="135"/>
        <v>491537.54</v>
      </c>
      <c r="O521" s="24">
        <f t="shared" si="136"/>
        <v>180155.53000000006</v>
      </c>
      <c r="P521" s="24">
        <f t="shared" si="129"/>
        <v>114000</v>
      </c>
      <c r="Q521" s="7">
        <f t="shared" ref="Q521:Q584" si="141">(E521/P521)-1</f>
        <v>6.9125130701754385</v>
      </c>
      <c r="R521" s="7">
        <f t="shared" ref="R521:R584" si="142">(M521/P521)-1</f>
        <v>2.6007802631578949</v>
      </c>
      <c r="S521" s="5">
        <f t="shared" ref="S521:S584" si="143">RATE(B521/12,,P521,-E521)</f>
        <v>4.9475541398628739E-2</v>
      </c>
      <c r="T521" s="5">
        <f t="shared" ref="T521:T584" si="144">RATE(B521/12,,P521,-M521)</f>
        <v>3.0361931007199389E-2</v>
      </c>
      <c r="U521" s="5">
        <f t="shared" si="137"/>
        <v>1.911361039142935E-2</v>
      </c>
    </row>
    <row r="522" spans="1:21" x14ac:dyDescent="0.25">
      <c r="A522">
        <v>43</v>
      </c>
      <c r="B522">
        <v>515</v>
      </c>
      <c r="C522" s="10">
        <f t="shared" si="130"/>
        <v>902026.49</v>
      </c>
      <c r="D522" s="10">
        <f>'(Optional) Additional IN-OUT'!H529</f>
        <v>0</v>
      </c>
      <c r="E522" s="10">
        <f>ROUND(((C522+D522)*(1+Nocharge_monthly_return)),2)</f>
        <v>905728.7</v>
      </c>
      <c r="F522" s="10">
        <f t="shared" si="131"/>
        <v>410488.95</v>
      </c>
      <c r="G522" s="10">
        <f t="shared" si="140"/>
        <v>0</v>
      </c>
      <c r="H522" s="10">
        <f>ROUND(((F522+G522)*(1+Withcharge_monthly_return)),2)</f>
        <v>412173.73</v>
      </c>
      <c r="I522" s="10">
        <f t="shared" si="138"/>
        <v>633.25</v>
      </c>
      <c r="J522" t="b">
        <f t="shared" si="132"/>
        <v>0</v>
      </c>
      <c r="K522" s="10">
        <f t="shared" si="139"/>
        <v>0</v>
      </c>
      <c r="L522" s="24">
        <f t="shared" si="133"/>
        <v>633.25</v>
      </c>
      <c r="M522" s="24">
        <f t="shared" si="134"/>
        <v>411540.47999999998</v>
      </c>
      <c r="N522" s="24">
        <f t="shared" si="135"/>
        <v>494188.22</v>
      </c>
      <c r="O522" s="24">
        <f t="shared" si="136"/>
        <v>180788.78000000006</v>
      </c>
      <c r="P522" s="24">
        <f t="shared" ref="P522:P585" si="145">P521+D522</f>
        <v>114000</v>
      </c>
      <c r="Q522" s="7">
        <f t="shared" si="141"/>
        <v>6.9449885964912275</v>
      </c>
      <c r="R522" s="7">
        <f t="shared" si="142"/>
        <v>2.6100042105263155</v>
      </c>
      <c r="S522" s="5">
        <f t="shared" si="143"/>
        <v>4.9477295042093389E-2</v>
      </c>
      <c r="T522" s="5">
        <f t="shared" si="144"/>
        <v>3.0363512351026221E-2</v>
      </c>
      <c r="U522" s="5">
        <f t="shared" si="137"/>
        <v>1.9113782691067168E-2</v>
      </c>
    </row>
    <row r="523" spans="1:21" x14ac:dyDescent="0.25">
      <c r="A523">
        <v>43</v>
      </c>
      <c r="B523">
        <v>516</v>
      </c>
      <c r="C523" s="10">
        <f t="shared" si="130"/>
        <v>905728.7</v>
      </c>
      <c r="D523" s="10">
        <f>'(Optional) Additional IN-OUT'!H530</f>
        <v>0</v>
      </c>
      <c r="E523" s="10">
        <f>ROUND(((C523+D523)*(1+Nocharge_monthly_return)),2)</f>
        <v>909446.1</v>
      </c>
      <c r="F523" s="10">
        <f t="shared" si="131"/>
        <v>411540.47999999998</v>
      </c>
      <c r="G523" s="10">
        <f t="shared" si="140"/>
        <v>0</v>
      </c>
      <c r="H523" s="10">
        <f>ROUND(((F523+G523)*(1+Withcharge_monthly_return)),2)</f>
        <v>413229.57</v>
      </c>
      <c r="I523" s="10">
        <f t="shared" si="138"/>
        <v>634.88</v>
      </c>
      <c r="J523" t="b">
        <f t="shared" si="132"/>
        <v>0</v>
      </c>
      <c r="K523" s="10">
        <f t="shared" si="139"/>
        <v>0</v>
      </c>
      <c r="L523" s="24">
        <f t="shared" si="133"/>
        <v>634.88</v>
      </c>
      <c r="M523" s="24">
        <f t="shared" si="134"/>
        <v>412594.69</v>
      </c>
      <c r="N523" s="24">
        <f t="shared" si="135"/>
        <v>496851.41</v>
      </c>
      <c r="O523" s="24">
        <f t="shared" si="136"/>
        <v>181423.66000000006</v>
      </c>
      <c r="P523" s="24">
        <f t="shared" si="145"/>
        <v>114000</v>
      </c>
      <c r="Q523" s="7">
        <f t="shared" si="141"/>
        <v>6.9775973684210522</v>
      </c>
      <c r="R523" s="7">
        <f t="shared" si="142"/>
        <v>2.6192516666666665</v>
      </c>
      <c r="S523" s="5">
        <f t="shared" si="143"/>
        <v>4.9479041755245548E-2</v>
      </c>
      <c r="T523" s="5">
        <f t="shared" si="144"/>
        <v>3.0365086775032708E-2</v>
      </c>
      <c r="U523" s="5">
        <f t="shared" si="137"/>
        <v>1.911395498021284E-2</v>
      </c>
    </row>
    <row r="524" spans="1:21" x14ac:dyDescent="0.25">
      <c r="A524">
        <v>44</v>
      </c>
      <c r="B524">
        <v>517</v>
      </c>
      <c r="C524" s="10">
        <f t="shared" si="130"/>
        <v>909446.1</v>
      </c>
      <c r="D524" s="10">
        <f>'(Optional) Additional IN-OUT'!H531</f>
        <v>0</v>
      </c>
      <c r="E524" s="10">
        <f>ROUND(((C524+D524)*(1+Nocharge_monthly_return)),2)</f>
        <v>913178.76</v>
      </c>
      <c r="F524" s="10">
        <f t="shared" si="131"/>
        <v>412594.69</v>
      </c>
      <c r="G524" s="10">
        <f t="shared" si="140"/>
        <v>0</v>
      </c>
      <c r="H524" s="10">
        <f>ROUND(((F524+G524)*(1+Withcharge_monthly_return)),2)</f>
        <v>414288.11</v>
      </c>
      <c r="I524" s="10">
        <f t="shared" si="138"/>
        <v>636.5</v>
      </c>
      <c r="J524" t="b">
        <f t="shared" si="132"/>
        <v>1</v>
      </c>
      <c r="K524" s="10">
        <f t="shared" si="139"/>
        <v>0</v>
      </c>
      <c r="L524" s="24">
        <f t="shared" si="133"/>
        <v>636.5</v>
      </c>
      <c r="M524" s="24">
        <f t="shared" si="134"/>
        <v>413651.61</v>
      </c>
      <c r="N524" s="24">
        <f t="shared" si="135"/>
        <v>499527.15</v>
      </c>
      <c r="O524" s="24">
        <f t="shared" si="136"/>
        <v>182060.16000000006</v>
      </c>
      <c r="P524" s="24">
        <f t="shared" si="145"/>
        <v>114000</v>
      </c>
      <c r="Q524" s="7">
        <f t="shared" si="141"/>
        <v>7.0103399999999993</v>
      </c>
      <c r="R524" s="7">
        <f t="shared" si="142"/>
        <v>2.6285228947368422</v>
      </c>
      <c r="S524" s="5">
        <f t="shared" si="143"/>
        <v>4.9480781783601366E-2</v>
      </c>
      <c r="T524" s="5">
        <f t="shared" si="144"/>
        <v>3.0366655660958509E-2</v>
      </c>
      <c r="U524" s="5">
        <f t="shared" si="137"/>
        <v>1.9114126122642856E-2</v>
      </c>
    </row>
    <row r="525" spans="1:21" x14ac:dyDescent="0.25">
      <c r="A525">
        <v>44</v>
      </c>
      <c r="B525">
        <v>518</v>
      </c>
      <c r="C525" s="10">
        <f t="shared" si="130"/>
        <v>913178.76</v>
      </c>
      <c r="D525" s="10">
        <f>'(Optional) Additional IN-OUT'!H532</f>
        <v>0</v>
      </c>
      <c r="E525" s="10">
        <f>ROUND(((C525+D525)*(1+Nocharge_monthly_return)),2)</f>
        <v>916926.74</v>
      </c>
      <c r="F525" s="10">
        <f t="shared" si="131"/>
        <v>413651.61</v>
      </c>
      <c r="G525" s="10">
        <f t="shared" si="140"/>
        <v>0</v>
      </c>
      <c r="H525" s="10">
        <f>ROUND(((F525+G525)*(1+Withcharge_monthly_return)),2)</f>
        <v>415349.37</v>
      </c>
      <c r="I525" s="10">
        <f t="shared" si="138"/>
        <v>638.13</v>
      </c>
      <c r="J525" t="b">
        <f t="shared" si="132"/>
        <v>0</v>
      </c>
      <c r="K525" s="10">
        <f t="shared" si="139"/>
        <v>0</v>
      </c>
      <c r="L525" s="24">
        <f t="shared" si="133"/>
        <v>638.13</v>
      </c>
      <c r="M525" s="24">
        <f t="shared" si="134"/>
        <v>414711.24</v>
      </c>
      <c r="N525" s="24">
        <f t="shared" si="135"/>
        <v>502215.5</v>
      </c>
      <c r="O525" s="24">
        <f t="shared" si="136"/>
        <v>182698.29000000007</v>
      </c>
      <c r="P525" s="24">
        <f t="shared" si="145"/>
        <v>114000</v>
      </c>
      <c r="Q525" s="7">
        <f t="shared" si="141"/>
        <v>7.04321701754386</v>
      </c>
      <c r="R525" s="7">
        <f t="shared" si="142"/>
        <v>2.637817894736842</v>
      </c>
      <c r="S525" s="5">
        <f t="shared" si="143"/>
        <v>4.9482515095507107E-2</v>
      </c>
      <c r="T525" s="5">
        <f t="shared" si="144"/>
        <v>3.0368218638500508E-2</v>
      </c>
      <c r="U525" s="5">
        <f t="shared" si="137"/>
        <v>1.9114296457006599E-2</v>
      </c>
    </row>
    <row r="526" spans="1:21" x14ac:dyDescent="0.25">
      <c r="A526">
        <v>44</v>
      </c>
      <c r="B526">
        <v>519</v>
      </c>
      <c r="C526" s="10">
        <f t="shared" si="130"/>
        <v>916926.74</v>
      </c>
      <c r="D526" s="10">
        <f>'(Optional) Additional IN-OUT'!H533</f>
        <v>0</v>
      </c>
      <c r="E526" s="10">
        <f>ROUND(((C526+D526)*(1+Nocharge_monthly_return)),2)</f>
        <v>920690.1</v>
      </c>
      <c r="F526" s="10">
        <f t="shared" si="131"/>
        <v>414711.24</v>
      </c>
      <c r="G526" s="10">
        <f t="shared" si="140"/>
        <v>0</v>
      </c>
      <c r="H526" s="10">
        <f>ROUND(((F526+G526)*(1+Withcharge_monthly_return)),2)</f>
        <v>416413.35</v>
      </c>
      <c r="I526" s="10">
        <f t="shared" si="138"/>
        <v>639.77</v>
      </c>
      <c r="J526" t="b">
        <f t="shared" si="132"/>
        <v>0</v>
      </c>
      <c r="K526" s="10">
        <f t="shared" si="139"/>
        <v>0</v>
      </c>
      <c r="L526" s="24">
        <f t="shared" si="133"/>
        <v>639.77</v>
      </c>
      <c r="M526" s="24">
        <f t="shared" si="134"/>
        <v>415773.57999999996</v>
      </c>
      <c r="N526" s="24">
        <f t="shared" si="135"/>
        <v>504916.52</v>
      </c>
      <c r="O526" s="24">
        <f t="shared" si="136"/>
        <v>183338.06000000006</v>
      </c>
      <c r="P526" s="24">
        <f t="shared" si="145"/>
        <v>114000</v>
      </c>
      <c r="Q526" s="7">
        <f t="shared" si="141"/>
        <v>7.0762289473684206</v>
      </c>
      <c r="R526" s="7">
        <f t="shared" si="142"/>
        <v>2.6471366666666665</v>
      </c>
      <c r="S526" s="5">
        <f t="shared" si="143"/>
        <v>4.9484241653920624E-2</v>
      </c>
      <c r="T526" s="5">
        <f t="shared" si="144"/>
        <v>3.0369775343273994E-2</v>
      </c>
      <c r="U526" s="5">
        <f t="shared" si="137"/>
        <v>1.911446631064663E-2</v>
      </c>
    </row>
    <row r="527" spans="1:21" x14ac:dyDescent="0.25">
      <c r="A527">
        <v>44</v>
      </c>
      <c r="B527">
        <v>520</v>
      </c>
      <c r="C527" s="10">
        <f t="shared" si="130"/>
        <v>920690.1</v>
      </c>
      <c r="D527" s="10">
        <f>'(Optional) Additional IN-OUT'!H534</f>
        <v>0</v>
      </c>
      <c r="E527" s="10">
        <f>ROUND(((C527+D527)*(1+Nocharge_monthly_return)),2)</f>
        <v>924468.91</v>
      </c>
      <c r="F527" s="10">
        <f t="shared" si="131"/>
        <v>415773.57999999996</v>
      </c>
      <c r="G527" s="10">
        <f t="shared" si="140"/>
        <v>0</v>
      </c>
      <c r="H527" s="10">
        <f>ROUND(((F527+G527)*(1+Withcharge_monthly_return)),2)</f>
        <v>417480.05</v>
      </c>
      <c r="I527" s="10">
        <f t="shared" si="138"/>
        <v>641.41</v>
      </c>
      <c r="J527" t="b">
        <f t="shared" si="132"/>
        <v>0</v>
      </c>
      <c r="K527" s="10">
        <f t="shared" si="139"/>
        <v>0</v>
      </c>
      <c r="L527" s="24">
        <f t="shared" si="133"/>
        <v>641.41</v>
      </c>
      <c r="M527" s="24">
        <f t="shared" si="134"/>
        <v>416838.64</v>
      </c>
      <c r="N527" s="24">
        <f t="shared" si="135"/>
        <v>507630.27</v>
      </c>
      <c r="O527" s="24">
        <f t="shared" si="136"/>
        <v>183979.47000000006</v>
      </c>
      <c r="P527" s="24">
        <f t="shared" si="145"/>
        <v>114000</v>
      </c>
      <c r="Q527" s="7">
        <f t="shared" si="141"/>
        <v>7.1093764035087723</v>
      </c>
      <c r="R527" s="7">
        <f t="shared" si="142"/>
        <v>2.656479298245614</v>
      </c>
      <c r="S527" s="5">
        <f t="shared" si="143"/>
        <v>4.9485961678537742E-2</v>
      </c>
      <c r="T527" s="5">
        <f t="shared" si="144"/>
        <v>3.0371325987173708E-2</v>
      </c>
      <c r="U527" s="5">
        <f t="shared" si="137"/>
        <v>1.9114635691364033E-2</v>
      </c>
    </row>
    <row r="528" spans="1:21" x14ac:dyDescent="0.25">
      <c r="A528">
        <v>44</v>
      </c>
      <c r="B528">
        <v>521</v>
      </c>
      <c r="C528" s="10">
        <f t="shared" si="130"/>
        <v>924468.91</v>
      </c>
      <c r="D528" s="10">
        <f>'(Optional) Additional IN-OUT'!H535</f>
        <v>0</v>
      </c>
      <c r="E528" s="10">
        <f>ROUND(((C528+D528)*(1+Nocharge_monthly_return)),2)</f>
        <v>928263.23</v>
      </c>
      <c r="F528" s="10">
        <f t="shared" si="131"/>
        <v>416838.64</v>
      </c>
      <c r="G528" s="10">
        <f t="shared" si="140"/>
        <v>0</v>
      </c>
      <c r="H528" s="10">
        <f>ROUND(((F528+G528)*(1+Withcharge_monthly_return)),2)</f>
        <v>418549.48</v>
      </c>
      <c r="I528" s="10">
        <f t="shared" si="138"/>
        <v>643.04999999999995</v>
      </c>
      <c r="J528" t="b">
        <f t="shared" si="132"/>
        <v>0</v>
      </c>
      <c r="K528" s="10">
        <f t="shared" si="139"/>
        <v>0</v>
      </c>
      <c r="L528" s="24">
        <f t="shared" si="133"/>
        <v>643.04999999999995</v>
      </c>
      <c r="M528" s="24">
        <f t="shared" si="134"/>
        <v>417906.43</v>
      </c>
      <c r="N528" s="24">
        <f t="shared" si="135"/>
        <v>510356.8</v>
      </c>
      <c r="O528" s="24">
        <f t="shared" si="136"/>
        <v>184622.52000000005</v>
      </c>
      <c r="P528" s="24">
        <f t="shared" si="145"/>
        <v>114000</v>
      </c>
      <c r="Q528" s="7">
        <f t="shared" si="141"/>
        <v>7.1426599122807009</v>
      </c>
      <c r="R528" s="7">
        <f t="shared" si="142"/>
        <v>2.6658458771929823</v>
      </c>
      <c r="S528" s="5">
        <f t="shared" si="143"/>
        <v>4.9487675117273644E-2</v>
      </c>
      <c r="T528" s="5">
        <f t="shared" si="144"/>
        <v>3.0372870777673925E-2</v>
      </c>
      <c r="U528" s="5">
        <f t="shared" si="137"/>
        <v>1.9114804339599719E-2</v>
      </c>
    </row>
    <row r="529" spans="1:21" x14ac:dyDescent="0.25">
      <c r="A529">
        <v>44</v>
      </c>
      <c r="B529">
        <v>522</v>
      </c>
      <c r="C529" s="10">
        <f t="shared" si="130"/>
        <v>928263.23</v>
      </c>
      <c r="D529" s="10">
        <f>'(Optional) Additional IN-OUT'!H536</f>
        <v>0</v>
      </c>
      <c r="E529" s="10">
        <f>ROUND(((C529+D529)*(1+Nocharge_monthly_return)),2)</f>
        <v>932073.12</v>
      </c>
      <c r="F529" s="10">
        <f t="shared" si="131"/>
        <v>417906.43</v>
      </c>
      <c r="G529" s="10">
        <f t="shared" si="140"/>
        <v>0</v>
      </c>
      <c r="H529" s="10">
        <f>ROUND(((F529+G529)*(1+Withcharge_monthly_return)),2)</f>
        <v>419621.65</v>
      </c>
      <c r="I529" s="10">
        <f t="shared" si="138"/>
        <v>644.70000000000005</v>
      </c>
      <c r="J529" t="b">
        <f t="shared" si="132"/>
        <v>0</v>
      </c>
      <c r="K529" s="10">
        <f t="shared" si="139"/>
        <v>0</v>
      </c>
      <c r="L529" s="24">
        <f t="shared" si="133"/>
        <v>644.70000000000005</v>
      </c>
      <c r="M529" s="24">
        <f t="shared" si="134"/>
        <v>418976.95</v>
      </c>
      <c r="N529" s="24">
        <f t="shared" si="135"/>
        <v>513096.17</v>
      </c>
      <c r="O529" s="24">
        <f t="shared" si="136"/>
        <v>185267.22000000006</v>
      </c>
      <c r="P529" s="24">
        <f t="shared" si="145"/>
        <v>114000</v>
      </c>
      <c r="Q529" s="7">
        <f t="shared" si="141"/>
        <v>7.1760800000000007</v>
      </c>
      <c r="R529" s="7">
        <f t="shared" si="142"/>
        <v>2.6752364035087721</v>
      </c>
      <c r="S529" s="5">
        <f t="shared" si="143"/>
        <v>4.9489381913160338E-2</v>
      </c>
      <c r="T529" s="5">
        <f t="shared" si="144"/>
        <v>3.0374409352545425E-2</v>
      </c>
      <c r="U529" s="5">
        <f t="shared" si="137"/>
        <v>1.9114972560614913E-2</v>
      </c>
    </row>
    <row r="530" spans="1:21" x14ac:dyDescent="0.25">
      <c r="A530">
        <v>44</v>
      </c>
      <c r="B530">
        <v>523</v>
      </c>
      <c r="C530" s="10">
        <f t="shared" si="130"/>
        <v>932073.12</v>
      </c>
      <c r="D530" s="10">
        <f>'(Optional) Additional IN-OUT'!H537</f>
        <v>0</v>
      </c>
      <c r="E530" s="10">
        <f>ROUND(((C530+D530)*(1+Nocharge_monthly_return)),2)</f>
        <v>935898.65</v>
      </c>
      <c r="F530" s="10">
        <f t="shared" si="131"/>
        <v>418976.95</v>
      </c>
      <c r="G530" s="10">
        <f t="shared" si="140"/>
        <v>0</v>
      </c>
      <c r="H530" s="10">
        <f>ROUND(((F530+G530)*(1+Withcharge_monthly_return)),2)</f>
        <v>420696.57</v>
      </c>
      <c r="I530" s="10">
        <f t="shared" si="138"/>
        <v>646.35</v>
      </c>
      <c r="J530" t="b">
        <f t="shared" si="132"/>
        <v>0</v>
      </c>
      <c r="K530" s="10">
        <f t="shared" si="139"/>
        <v>0</v>
      </c>
      <c r="L530" s="24">
        <f t="shared" si="133"/>
        <v>646.35</v>
      </c>
      <c r="M530" s="24">
        <f t="shared" si="134"/>
        <v>420050.22000000003</v>
      </c>
      <c r="N530" s="24">
        <f t="shared" si="135"/>
        <v>515848.43</v>
      </c>
      <c r="O530" s="24">
        <f t="shared" si="136"/>
        <v>185913.57000000007</v>
      </c>
      <c r="P530" s="24">
        <f t="shared" si="145"/>
        <v>114000</v>
      </c>
      <c r="Q530" s="7">
        <f t="shared" si="141"/>
        <v>7.2096372807017541</v>
      </c>
      <c r="R530" s="7">
        <f t="shared" si="142"/>
        <v>2.6846510526315792</v>
      </c>
      <c r="S530" s="5">
        <f t="shared" si="143"/>
        <v>4.9491082261782636E-2</v>
      </c>
      <c r="T530" s="5">
        <f t="shared" si="144"/>
        <v>3.0375942481005874E-2</v>
      </c>
      <c r="U530" s="5">
        <f t="shared" si="137"/>
        <v>1.9115139780776762E-2</v>
      </c>
    </row>
    <row r="531" spans="1:21" x14ac:dyDescent="0.25">
      <c r="A531">
        <v>44</v>
      </c>
      <c r="B531">
        <v>524</v>
      </c>
      <c r="C531" s="10">
        <f t="shared" si="130"/>
        <v>935898.65</v>
      </c>
      <c r="D531" s="10">
        <f>'(Optional) Additional IN-OUT'!H538</f>
        <v>0</v>
      </c>
      <c r="E531" s="10">
        <f>ROUND(((C531+D531)*(1+Nocharge_monthly_return)),2)</f>
        <v>939739.88</v>
      </c>
      <c r="F531" s="10">
        <f t="shared" si="131"/>
        <v>420050.22000000003</v>
      </c>
      <c r="G531" s="10">
        <f t="shared" si="140"/>
        <v>0</v>
      </c>
      <c r="H531" s="10">
        <f>ROUND(((F531+G531)*(1+Withcharge_monthly_return)),2)</f>
        <v>421774.24</v>
      </c>
      <c r="I531" s="10">
        <f t="shared" si="138"/>
        <v>648</v>
      </c>
      <c r="J531" t="b">
        <f t="shared" si="132"/>
        <v>0</v>
      </c>
      <c r="K531" s="10">
        <f t="shared" si="139"/>
        <v>0</v>
      </c>
      <c r="L531" s="24">
        <f t="shared" si="133"/>
        <v>648</v>
      </c>
      <c r="M531" s="24">
        <f t="shared" si="134"/>
        <v>421126.24</v>
      </c>
      <c r="N531" s="24">
        <f t="shared" si="135"/>
        <v>518613.64</v>
      </c>
      <c r="O531" s="24">
        <f t="shared" si="136"/>
        <v>186561.57000000007</v>
      </c>
      <c r="P531" s="24">
        <f t="shared" si="145"/>
        <v>114000</v>
      </c>
      <c r="Q531" s="7">
        <f t="shared" si="141"/>
        <v>7.2433322807017539</v>
      </c>
      <c r="R531" s="7">
        <f t="shared" si="142"/>
        <v>2.6940898245614036</v>
      </c>
      <c r="S531" s="5">
        <f t="shared" si="143"/>
        <v>4.9492776092208056E-2</v>
      </c>
      <c r="T531" s="5">
        <f t="shared" si="144"/>
        <v>3.0377469797293291E-2</v>
      </c>
      <c r="U531" s="5">
        <f t="shared" si="137"/>
        <v>1.9115306294914765E-2</v>
      </c>
    </row>
    <row r="532" spans="1:21" x14ac:dyDescent="0.25">
      <c r="A532">
        <v>44</v>
      </c>
      <c r="B532">
        <v>525</v>
      </c>
      <c r="C532" s="10">
        <f t="shared" si="130"/>
        <v>939739.88</v>
      </c>
      <c r="D532" s="10">
        <f>'(Optional) Additional IN-OUT'!H539</f>
        <v>0</v>
      </c>
      <c r="E532" s="10">
        <f>ROUND(((C532+D532)*(1+Nocharge_monthly_return)),2)</f>
        <v>943596.87</v>
      </c>
      <c r="F532" s="10">
        <f t="shared" si="131"/>
        <v>421126.24</v>
      </c>
      <c r="G532" s="10">
        <f t="shared" si="140"/>
        <v>0</v>
      </c>
      <c r="H532" s="10">
        <f>ROUND(((F532+G532)*(1+Withcharge_monthly_return)),2)</f>
        <v>422854.68</v>
      </c>
      <c r="I532" s="10">
        <f t="shared" si="138"/>
        <v>649.66</v>
      </c>
      <c r="J532" t="b">
        <f t="shared" si="132"/>
        <v>0</v>
      </c>
      <c r="K532" s="10">
        <f t="shared" si="139"/>
        <v>0</v>
      </c>
      <c r="L532" s="24">
        <f t="shared" si="133"/>
        <v>649.66</v>
      </c>
      <c r="M532" s="24">
        <f t="shared" si="134"/>
        <v>422205.02</v>
      </c>
      <c r="N532" s="24">
        <f t="shared" si="135"/>
        <v>521391.85</v>
      </c>
      <c r="O532" s="24">
        <f t="shared" si="136"/>
        <v>187211.23000000007</v>
      </c>
      <c r="P532" s="24">
        <f t="shared" si="145"/>
        <v>114000</v>
      </c>
      <c r="Q532" s="7">
        <f t="shared" si="141"/>
        <v>7.2771655263157893</v>
      </c>
      <c r="R532" s="7">
        <f t="shared" si="142"/>
        <v>2.7035528070175441</v>
      </c>
      <c r="S532" s="5">
        <f t="shared" si="143"/>
        <v>4.9494463329099715E-2</v>
      </c>
      <c r="T532" s="5">
        <f t="shared" si="144"/>
        <v>3.0378991499280812E-2</v>
      </c>
      <c r="U532" s="5">
        <f t="shared" si="137"/>
        <v>1.9115471829818903E-2</v>
      </c>
    </row>
    <row r="533" spans="1:21" x14ac:dyDescent="0.25">
      <c r="A533">
        <v>44</v>
      </c>
      <c r="B533">
        <v>526</v>
      </c>
      <c r="C533" s="10">
        <f t="shared" si="130"/>
        <v>943596.87</v>
      </c>
      <c r="D533" s="10">
        <f>'(Optional) Additional IN-OUT'!H540</f>
        <v>0</v>
      </c>
      <c r="E533" s="10">
        <f>ROUND(((C533+D533)*(1+Nocharge_monthly_return)),2)</f>
        <v>947469.69</v>
      </c>
      <c r="F533" s="10">
        <f t="shared" si="131"/>
        <v>422205.02</v>
      </c>
      <c r="G533" s="10">
        <f t="shared" si="140"/>
        <v>0</v>
      </c>
      <c r="H533" s="10">
        <f>ROUND(((F533+G533)*(1+Withcharge_monthly_return)),2)</f>
        <v>423937.88</v>
      </c>
      <c r="I533" s="10">
        <f t="shared" si="138"/>
        <v>651.33000000000004</v>
      </c>
      <c r="J533" t="b">
        <f t="shared" si="132"/>
        <v>0</v>
      </c>
      <c r="K533" s="10">
        <f t="shared" si="139"/>
        <v>0</v>
      </c>
      <c r="L533" s="24">
        <f t="shared" si="133"/>
        <v>651.33000000000004</v>
      </c>
      <c r="M533" s="24">
        <f t="shared" si="134"/>
        <v>423286.55</v>
      </c>
      <c r="N533" s="24">
        <f t="shared" si="135"/>
        <v>524183.13999999996</v>
      </c>
      <c r="O533" s="24">
        <f t="shared" si="136"/>
        <v>187862.56000000006</v>
      </c>
      <c r="P533" s="24">
        <f t="shared" si="145"/>
        <v>114000</v>
      </c>
      <c r="Q533" s="7">
        <f t="shared" si="141"/>
        <v>7.311137631578946</v>
      </c>
      <c r="R533" s="7">
        <f t="shared" si="142"/>
        <v>2.7130399122807018</v>
      </c>
      <c r="S533" s="5">
        <f t="shared" si="143"/>
        <v>4.9496144145552548E-2</v>
      </c>
      <c r="T533" s="5">
        <f t="shared" si="144"/>
        <v>3.0380506669974973E-2</v>
      </c>
      <c r="U533" s="5">
        <f t="shared" si="137"/>
        <v>1.9115637475577575E-2</v>
      </c>
    </row>
    <row r="534" spans="1:21" x14ac:dyDescent="0.25">
      <c r="A534">
        <v>44</v>
      </c>
      <c r="B534">
        <v>527</v>
      </c>
      <c r="C534" s="10">
        <f t="shared" si="130"/>
        <v>947469.69</v>
      </c>
      <c r="D534" s="10">
        <f>'(Optional) Additional IN-OUT'!H541</f>
        <v>0</v>
      </c>
      <c r="E534" s="10">
        <f>ROUND(((C534+D534)*(1+Nocharge_monthly_return)),2)</f>
        <v>951358.41</v>
      </c>
      <c r="F534" s="10">
        <f t="shared" si="131"/>
        <v>423286.55</v>
      </c>
      <c r="G534" s="10">
        <f t="shared" si="140"/>
        <v>0</v>
      </c>
      <c r="H534" s="10">
        <f>ROUND(((F534+G534)*(1+Withcharge_monthly_return)),2)</f>
        <v>425023.85</v>
      </c>
      <c r="I534" s="10">
        <f t="shared" si="138"/>
        <v>653</v>
      </c>
      <c r="J534" t="b">
        <f t="shared" si="132"/>
        <v>0</v>
      </c>
      <c r="K534" s="10">
        <f t="shared" si="139"/>
        <v>0</v>
      </c>
      <c r="L534" s="24">
        <f t="shared" si="133"/>
        <v>653</v>
      </c>
      <c r="M534" s="24">
        <f t="shared" si="134"/>
        <v>424370.85</v>
      </c>
      <c r="N534" s="24">
        <f t="shared" si="135"/>
        <v>526987.56000000006</v>
      </c>
      <c r="O534" s="24">
        <f t="shared" si="136"/>
        <v>188515.56000000006</v>
      </c>
      <c r="P534" s="24">
        <f t="shared" si="145"/>
        <v>114000</v>
      </c>
      <c r="Q534" s="7">
        <f t="shared" si="141"/>
        <v>7.3452492105263154</v>
      </c>
      <c r="R534" s="7">
        <f t="shared" si="142"/>
        <v>2.7225513157894734</v>
      </c>
      <c r="S534" s="5">
        <f t="shared" si="143"/>
        <v>4.9497818704480438E-2</v>
      </c>
      <c r="T534" s="5">
        <f t="shared" si="144"/>
        <v>3.0382016066621727E-2</v>
      </c>
      <c r="U534" s="5">
        <f t="shared" si="137"/>
        <v>1.9115802637858711E-2</v>
      </c>
    </row>
    <row r="535" spans="1:21" x14ac:dyDescent="0.25">
      <c r="A535">
        <v>44</v>
      </c>
      <c r="B535">
        <v>528</v>
      </c>
      <c r="C535" s="10">
        <f t="shared" si="130"/>
        <v>951358.41</v>
      </c>
      <c r="D535" s="10">
        <f>'(Optional) Additional IN-OUT'!H542</f>
        <v>0</v>
      </c>
      <c r="E535" s="10">
        <f>ROUND(((C535+D535)*(1+Nocharge_monthly_return)),2)</f>
        <v>955263.09</v>
      </c>
      <c r="F535" s="10">
        <f t="shared" si="131"/>
        <v>424370.85</v>
      </c>
      <c r="G535" s="10">
        <f t="shared" si="140"/>
        <v>0</v>
      </c>
      <c r="H535" s="10">
        <f>ROUND(((F535+G535)*(1+Withcharge_monthly_return)),2)</f>
        <v>426112.6</v>
      </c>
      <c r="I535" s="10">
        <f t="shared" si="138"/>
        <v>654.66999999999996</v>
      </c>
      <c r="J535" t="b">
        <f t="shared" si="132"/>
        <v>0</v>
      </c>
      <c r="K535" s="10">
        <f t="shared" si="139"/>
        <v>0</v>
      </c>
      <c r="L535" s="24">
        <f t="shared" si="133"/>
        <v>654.66999999999996</v>
      </c>
      <c r="M535" s="24">
        <f t="shared" si="134"/>
        <v>425457.93</v>
      </c>
      <c r="N535" s="24">
        <f t="shared" si="135"/>
        <v>529805.15999999992</v>
      </c>
      <c r="O535" s="24">
        <f t="shared" si="136"/>
        <v>189170.23000000007</v>
      </c>
      <c r="P535" s="24">
        <f t="shared" si="145"/>
        <v>114000</v>
      </c>
      <c r="Q535" s="7">
        <f t="shared" si="141"/>
        <v>7.379500789473683</v>
      </c>
      <c r="R535" s="7">
        <f t="shared" si="142"/>
        <v>2.7320871052631577</v>
      </c>
      <c r="S535" s="5">
        <f t="shared" si="143"/>
        <v>4.9499486909151014E-2</v>
      </c>
      <c r="T535" s="5">
        <f t="shared" si="144"/>
        <v>3.0383519882005362E-2</v>
      </c>
      <c r="U535" s="5">
        <f t="shared" si="137"/>
        <v>1.9115967027145651E-2</v>
      </c>
    </row>
    <row r="536" spans="1:21" x14ac:dyDescent="0.25">
      <c r="A536">
        <v>45</v>
      </c>
      <c r="B536">
        <v>529</v>
      </c>
      <c r="C536" s="10">
        <f t="shared" si="130"/>
        <v>955263.09</v>
      </c>
      <c r="D536" s="10">
        <f>'(Optional) Additional IN-OUT'!H543</f>
        <v>0</v>
      </c>
      <c r="E536" s="10">
        <f>ROUND(((C536+D536)*(1+Nocharge_monthly_return)),2)</f>
        <v>959183.8</v>
      </c>
      <c r="F536" s="10">
        <f t="shared" si="131"/>
        <v>425457.93</v>
      </c>
      <c r="G536" s="10">
        <f t="shared" si="140"/>
        <v>0</v>
      </c>
      <c r="H536" s="10">
        <f>ROUND(((F536+G536)*(1+Withcharge_monthly_return)),2)</f>
        <v>427204.15</v>
      </c>
      <c r="I536" s="10">
        <f t="shared" si="138"/>
        <v>656.35</v>
      </c>
      <c r="J536" t="b">
        <f t="shared" si="132"/>
        <v>1</v>
      </c>
      <c r="K536" s="10">
        <f t="shared" si="139"/>
        <v>0</v>
      </c>
      <c r="L536" s="24">
        <f t="shared" si="133"/>
        <v>656.35</v>
      </c>
      <c r="M536" s="24">
        <f t="shared" si="134"/>
        <v>426547.80000000005</v>
      </c>
      <c r="N536" s="24">
        <f t="shared" si="135"/>
        <v>532636</v>
      </c>
      <c r="O536" s="24">
        <f t="shared" si="136"/>
        <v>189826.58000000007</v>
      </c>
      <c r="P536" s="24">
        <f t="shared" si="145"/>
        <v>114000</v>
      </c>
      <c r="Q536" s="7">
        <f t="shared" si="141"/>
        <v>7.4138929824561401</v>
      </c>
      <c r="R536" s="7">
        <f t="shared" si="142"/>
        <v>2.7416473684210532</v>
      </c>
      <c r="S536" s="5">
        <f t="shared" si="143"/>
        <v>4.9501148907265501E-2</v>
      </c>
      <c r="T536" s="5">
        <f t="shared" si="144"/>
        <v>3.0385018304826764E-2</v>
      </c>
      <c r="U536" s="5">
        <f t="shared" si="137"/>
        <v>1.9116130602438736E-2</v>
      </c>
    </row>
    <row r="537" spans="1:21" x14ac:dyDescent="0.25">
      <c r="A537">
        <v>45</v>
      </c>
      <c r="B537">
        <v>530</v>
      </c>
      <c r="C537" s="10">
        <f t="shared" si="130"/>
        <v>959183.8</v>
      </c>
      <c r="D537" s="10">
        <f>'(Optional) Additional IN-OUT'!H544</f>
        <v>0</v>
      </c>
      <c r="E537" s="10">
        <f>ROUND(((C537+D537)*(1+Nocharge_monthly_return)),2)</f>
        <v>963120.6</v>
      </c>
      <c r="F537" s="10">
        <f t="shared" si="131"/>
        <v>426547.80000000005</v>
      </c>
      <c r="G537" s="10">
        <f t="shared" si="140"/>
        <v>0</v>
      </c>
      <c r="H537" s="10">
        <f>ROUND(((F537+G537)*(1+Withcharge_monthly_return)),2)</f>
        <v>428298.49</v>
      </c>
      <c r="I537" s="10">
        <f t="shared" si="138"/>
        <v>658.03</v>
      </c>
      <c r="J537" t="b">
        <f t="shared" si="132"/>
        <v>0</v>
      </c>
      <c r="K537" s="10">
        <f t="shared" si="139"/>
        <v>0</v>
      </c>
      <c r="L537" s="24">
        <f t="shared" si="133"/>
        <v>658.03</v>
      </c>
      <c r="M537" s="24">
        <f t="shared" si="134"/>
        <v>427640.45999999996</v>
      </c>
      <c r="N537" s="24">
        <f t="shared" si="135"/>
        <v>535480.14</v>
      </c>
      <c r="O537" s="24">
        <f t="shared" si="136"/>
        <v>190484.61000000007</v>
      </c>
      <c r="P537" s="24">
        <f t="shared" si="145"/>
        <v>114000</v>
      </c>
      <c r="Q537" s="7">
        <f t="shared" si="141"/>
        <v>7.4484263157894741</v>
      </c>
      <c r="R537" s="7">
        <f t="shared" si="142"/>
        <v>2.7512321052631576</v>
      </c>
      <c r="S537" s="5">
        <f t="shared" si="143"/>
        <v>4.9502804590235282E-2</v>
      </c>
      <c r="T537" s="5">
        <f t="shared" si="144"/>
        <v>3.0386510974221185E-2</v>
      </c>
      <c r="U537" s="5">
        <f t="shared" si="137"/>
        <v>1.9116293616014097E-2</v>
      </c>
    </row>
    <row r="538" spans="1:21" x14ac:dyDescent="0.25">
      <c r="A538">
        <v>45</v>
      </c>
      <c r="B538">
        <v>531</v>
      </c>
      <c r="C538" s="10">
        <f t="shared" si="130"/>
        <v>963120.6</v>
      </c>
      <c r="D538" s="10">
        <f>'(Optional) Additional IN-OUT'!H545</f>
        <v>0</v>
      </c>
      <c r="E538" s="10">
        <f>ROUND(((C538+D538)*(1+Nocharge_monthly_return)),2)</f>
        <v>967073.56</v>
      </c>
      <c r="F538" s="10">
        <f t="shared" si="131"/>
        <v>427640.45999999996</v>
      </c>
      <c r="G538" s="10">
        <f t="shared" si="140"/>
        <v>0</v>
      </c>
      <c r="H538" s="10">
        <f>ROUND(((F538+G538)*(1+Withcharge_monthly_return)),2)</f>
        <v>429395.63</v>
      </c>
      <c r="I538" s="10">
        <f t="shared" si="138"/>
        <v>659.71</v>
      </c>
      <c r="J538" t="b">
        <f t="shared" si="132"/>
        <v>0</v>
      </c>
      <c r="K538" s="10">
        <f t="shared" si="139"/>
        <v>0</v>
      </c>
      <c r="L538" s="24">
        <f t="shared" si="133"/>
        <v>659.71</v>
      </c>
      <c r="M538" s="24">
        <f t="shared" si="134"/>
        <v>428735.92</v>
      </c>
      <c r="N538" s="24">
        <f t="shared" si="135"/>
        <v>538337.64000000013</v>
      </c>
      <c r="O538" s="24">
        <f t="shared" si="136"/>
        <v>191144.32000000007</v>
      </c>
      <c r="P538" s="24">
        <f t="shared" si="145"/>
        <v>114000</v>
      </c>
      <c r="Q538" s="7">
        <f t="shared" si="141"/>
        <v>7.4831014035087726</v>
      </c>
      <c r="R538" s="7">
        <f t="shared" si="142"/>
        <v>2.7608414035087718</v>
      </c>
      <c r="S538" s="5">
        <f t="shared" si="143"/>
        <v>4.9504454091253917E-2</v>
      </c>
      <c r="T538" s="5">
        <f t="shared" si="144"/>
        <v>3.0387998078151193E-2</v>
      </c>
      <c r="U538" s="5">
        <f t="shared" si="137"/>
        <v>1.9116456013102724E-2</v>
      </c>
    </row>
    <row r="539" spans="1:21" x14ac:dyDescent="0.25">
      <c r="A539">
        <v>45</v>
      </c>
      <c r="B539">
        <v>532</v>
      </c>
      <c r="C539" s="10">
        <f t="shared" si="130"/>
        <v>967073.56</v>
      </c>
      <c r="D539" s="10">
        <f>'(Optional) Additional IN-OUT'!H546</f>
        <v>0</v>
      </c>
      <c r="E539" s="10">
        <f>ROUND(((C539+D539)*(1+Nocharge_monthly_return)),2)</f>
        <v>971042.74</v>
      </c>
      <c r="F539" s="10">
        <f t="shared" si="131"/>
        <v>428735.92</v>
      </c>
      <c r="G539" s="10">
        <f t="shared" si="140"/>
        <v>0</v>
      </c>
      <c r="H539" s="10">
        <f>ROUND(((F539+G539)*(1+Withcharge_monthly_return)),2)</f>
        <v>430495.59</v>
      </c>
      <c r="I539" s="10">
        <f t="shared" si="138"/>
        <v>661.4</v>
      </c>
      <c r="J539" t="b">
        <f t="shared" si="132"/>
        <v>0</v>
      </c>
      <c r="K539" s="10">
        <f t="shared" si="139"/>
        <v>0</v>
      </c>
      <c r="L539" s="24">
        <f t="shared" si="133"/>
        <v>661.4</v>
      </c>
      <c r="M539" s="24">
        <f t="shared" si="134"/>
        <v>429834.19</v>
      </c>
      <c r="N539" s="24">
        <f t="shared" si="135"/>
        <v>541208.55000000005</v>
      </c>
      <c r="O539" s="24">
        <f t="shared" si="136"/>
        <v>191805.72000000006</v>
      </c>
      <c r="P539" s="24">
        <f t="shared" si="145"/>
        <v>114000</v>
      </c>
      <c r="Q539" s="7">
        <f t="shared" si="141"/>
        <v>7.5179187719298248</v>
      </c>
      <c r="R539" s="7">
        <f t="shared" si="142"/>
        <v>2.7704753508771929</v>
      </c>
      <c r="S539" s="5">
        <f t="shared" si="143"/>
        <v>4.9506097290528885E-2</v>
      </c>
      <c r="T539" s="5">
        <f t="shared" si="144"/>
        <v>3.0389479800595288E-2</v>
      </c>
      <c r="U539" s="5">
        <f t="shared" si="137"/>
        <v>1.9116617489933596E-2</v>
      </c>
    </row>
    <row r="540" spans="1:21" x14ac:dyDescent="0.25">
      <c r="A540">
        <v>45</v>
      </c>
      <c r="B540">
        <v>533</v>
      </c>
      <c r="C540" s="10">
        <f t="shared" si="130"/>
        <v>971042.74</v>
      </c>
      <c r="D540" s="10">
        <f>'(Optional) Additional IN-OUT'!H547</f>
        <v>0</v>
      </c>
      <c r="E540" s="10">
        <f>ROUND(((C540+D540)*(1+Nocharge_monthly_return)),2)</f>
        <v>975028.21</v>
      </c>
      <c r="F540" s="10">
        <f t="shared" si="131"/>
        <v>429834.19</v>
      </c>
      <c r="G540" s="10">
        <f t="shared" si="140"/>
        <v>0</v>
      </c>
      <c r="H540" s="10">
        <f>ROUND(((F540+G540)*(1+Withcharge_monthly_return)),2)</f>
        <v>431598.37</v>
      </c>
      <c r="I540" s="10">
        <f t="shared" si="138"/>
        <v>663.1</v>
      </c>
      <c r="J540" t="b">
        <f t="shared" si="132"/>
        <v>0</v>
      </c>
      <c r="K540" s="10">
        <f t="shared" si="139"/>
        <v>0</v>
      </c>
      <c r="L540" s="24">
        <f t="shared" si="133"/>
        <v>663.1</v>
      </c>
      <c r="M540" s="24">
        <f t="shared" si="134"/>
        <v>430935.27</v>
      </c>
      <c r="N540" s="24">
        <f t="shared" si="135"/>
        <v>544092.93999999994</v>
      </c>
      <c r="O540" s="24">
        <f t="shared" si="136"/>
        <v>192468.82000000007</v>
      </c>
      <c r="P540" s="24">
        <f t="shared" si="145"/>
        <v>114000</v>
      </c>
      <c r="Q540" s="7">
        <f t="shared" si="141"/>
        <v>7.5528790350877184</v>
      </c>
      <c r="R540" s="7">
        <f t="shared" si="142"/>
        <v>2.7801339473684212</v>
      </c>
      <c r="S540" s="5">
        <f t="shared" si="143"/>
        <v>4.9507734307426998E-2</v>
      </c>
      <c r="T540" s="5">
        <f t="shared" si="144"/>
        <v>3.0390955783279012E-2</v>
      </c>
      <c r="U540" s="5">
        <f t="shared" si="137"/>
        <v>1.9116778524147986E-2</v>
      </c>
    </row>
    <row r="541" spans="1:21" x14ac:dyDescent="0.25">
      <c r="A541">
        <v>45</v>
      </c>
      <c r="B541">
        <v>534</v>
      </c>
      <c r="C541" s="10">
        <f t="shared" si="130"/>
        <v>975028.21</v>
      </c>
      <c r="D541" s="10">
        <f>'(Optional) Additional IN-OUT'!H548</f>
        <v>0</v>
      </c>
      <c r="E541" s="10">
        <f>ROUND(((C541+D541)*(1+Nocharge_monthly_return)),2)</f>
        <v>979030.04</v>
      </c>
      <c r="F541" s="10">
        <f t="shared" si="131"/>
        <v>430935.27</v>
      </c>
      <c r="G541" s="10">
        <f t="shared" si="140"/>
        <v>0</v>
      </c>
      <c r="H541" s="10">
        <f>ROUND(((F541+G541)*(1+Withcharge_monthly_return)),2)</f>
        <v>432703.97</v>
      </c>
      <c r="I541" s="10">
        <f t="shared" si="138"/>
        <v>664.8</v>
      </c>
      <c r="J541" t="b">
        <f t="shared" si="132"/>
        <v>0</v>
      </c>
      <c r="K541" s="10">
        <f t="shared" si="139"/>
        <v>0</v>
      </c>
      <c r="L541" s="24">
        <f t="shared" si="133"/>
        <v>664.8</v>
      </c>
      <c r="M541" s="24">
        <f t="shared" si="134"/>
        <v>432039.17</v>
      </c>
      <c r="N541" s="24">
        <f t="shared" si="135"/>
        <v>546990.87000000011</v>
      </c>
      <c r="O541" s="24">
        <f t="shared" si="136"/>
        <v>193133.62000000005</v>
      </c>
      <c r="P541" s="24">
        <f t="shared" si="145"/>
        <v>114000</v>
      </c>
      <c r="Q541" s="7">
        <f t="shared" si="141"/>
        <v>7.5879828070175446</v>
      </c>
      <c r="R541" s="7">
        <f t="shared" si="142"/>
        <v>2.7898172807017541</v>
      </c>
      <c r="S541" s="5">
        <f t="shared" si="143"/>
        <v>4.9509365252477955E-2</v>
      </c>
      <c r="T541" s="5">
        <f t="shared" si="144"/>
        <v>3.0392426209522982E-2</v>
      </c>
      <c r="U541" s="5">
        <f t="shared" si="137"/>
        <v>1.9116939042954972E-2</v>
      </c>
    </row>
    <row r="542" spans="1:21" x14ac:dyDescent="0.25">
      <c r="A542">
        <v>45</v>
      </c>
      <c r="B542">
        <v>535</v>
      </c>
      <c r="C542" s="10">
        <f t="shared" si="130"/>
        <v>979030.04</v>
      </c>
      <c r="D542" s="10">
        <f>'(Optional) Additional IN-OUT'!H549</f>
        <v>0</v>
      </c>
      <c r="E542" s="10">
        <f>ROUND(((C542+D542)*(1+Nocharge_monthly_return)),2)</f>
        <v>983048.29</v>
      </c>
      <c r="F542" s="10">
        <f t="shared" si="131"/>
        <v>432039.17</v>
      </c>
      <c r="G542" s="10">
        <f t="shared" si="140"/>
        <v>0</v>
      </c>
      <c r="H542" s="10">
        <f>ROUND(((F542+G542)*(1+Withcharge_monthly_return)),2)</f>
        <v>433812.4</v>
      </c>
      <c r="I542" s="10">
        <f t="shared" si="138"/>
        <v>666.5</v>
      </c>
      <c r="J542" t="b">
        <f t="shared" si="132"/>
        <v>0</v>
      </c>
      <c r="K542" s="10">
        <f t="shared" si="139"/>
        <v>0</v>
      </c>
      <c r="L542" s="24">
        <f t="shared" si="133"/>
        <v>666.5</v>
      </c>
      <c r="M542" s="24">
        <f t="shared" si="134"/>
        <v>433145.9</v>
      </c>
      <c r="N542" s="24">
        <f t="shared" si="135"/>
        <v>549902.39</v>
      </c>
      <c r="O542" s="24">
        <f t="shared" si="136"/>
        <v>193800.12000000005</v>
      </c>
      <c r="P542" s="24">
        <f t="shared" si="145"/>
        <v>114000</v>
      </c>
      <c r="Q542" s="7">
        <f t="shared" si="141"/>
        <v>7.6232306140350872</v>
      </c>
      <c r="R542" s="7">
        <f t="shared" si="142"/>
        <v>2.7995254385964916</v>
      </c>
      <c r="S542" s="5">
        <f t="shared" si="143"/>
        <v>4.9510989988115935E-2</v>
      </c>
      <c r="T542" s="5">
        <f t="shared" si="144"/>
        <v>3.0393891258759204E-2</v>
      </c>
      <c r="U542" s="5">
        <f t="shared" si="137"/>
        <v>1.911709872935673E-2</v>
      </c>
    </row>
    <row r="543" spans="1:21" x14ac:dyDescent="0.25">
      <c r="A543">
        <v>45</v>
      </c>
      <c r="B543">
        <v>536</v>
      </c>
      <c r="C543" s="10">
        <f t="shared" si="130"/>
        <v>983048.29</v>
      </c>
      <c r="D543" s="10">
        <f>'(Optional) Additional IN-OUT'!H550</f>
        <v>0</v>
      </c>
      <c r="E543" s="10">
        <f>ROUND(((C543+D543)*(1+Nocharge_monthly_return)),2)</f>
        <v>987083.04</v>
      </c>
      <c r="F543" s="10">
        <f t="shared" si="131"/>
        <v>433145.9</v>
      </c>
      <c r="G543" s="10">
        <f t="shared" si="140"/>
        <v>0</v>
      </c>
      <c r="H543" s="10">
        <f>ROUND(((F543+G543)*(1+Withcharge_monthly_return)),2)</f>
        <v>434923.67</v>
      </c>
      <c r="I543" s="10">
        <f t="shared" si="138"/>
        <v>668.21</v>
      </c>
      <c r="J543" t="b">
        <f t="shared" si="132"/>
        <v>0</v>
      </c>
      <c r="K543" s="10">
        <f t="shared" si="139"/>
        <v>0</v>
      </c>
      <c r="L543" s="24">
        <f t="shared" si="133"/>
        <v>668.21</v>
      </c>
      <c r="M543" s="24">
        <f t="shared" si="134"/>
        <v>434255.45999999996</v>
      </c>
      <c r="N543" s="24">
        <f t="shared" si="135"/>
        <v>552827.58000000007</v>
      </c>
      <c r="O543" s="24">
        <f t="shared" si="136"/>
        <v>194468.33000000005</v>
      </c>
      <c r="P543" s="24">
        <f t="shared" si="145"/>
        <v>114000</v>
      </c>
      <c r="Q543" s="7">
        <f t="shared" si="141"/>
        <v>7.6586231578947377</v>
      </c>
      <c r="R543" s="7">
        <f t="shared" si="142"/>
        <v>2.8092584210526312</v>
      </c>
      <c r="S543" s="5">
        <f t="shared" si="143"/>
        <v>4.9512608850116054E-2</v>
      </c>
      <c r="T543" s="5">
        <f t="shared" si="144"/>
        <v>3.0395350575365306E-2</v>
      </c>
      <c r="U543" s="5">
        <f t="shared" si="137"/>
        <v>1.9117258274750748E-2</v>
      </c>
    </row>
    <row r="544" spans="1:21" x14ac:dyDescent="0.25">
      <c r="A544">
        <v>45</v>
      </c>
      <c r="B544">
        <v>537</v>
      </c>
      <c r="C544" s="10">
        <f t="shared" si="130"/>
        <v>987083.04</v>
      </c>
      <c r="D544" s="10">
        <f>'(Optional) Additional IN-OUT'!H551</f>
        <v>0</v>
      </c>
      <c r="E544" s="10">
        <f>ROUND(((C544+D544)*(1+Nocharge_monthly_return)),2)</f>
        <v>991134.35</v>
      </c>
      <c r="F544" s="10">
        <f t="shared" si="131"/>
        <v>434255.45999999996</v>
      </c>
      <c r="G544" s="10">
        <f t="shared" si="140"/>
        <v>0</v>
      </c>
      <c r="H544" s="10">
        <f>ROUND(((F544+G544)*(1+Withcharge_monthly_return)),2)</f>
        <v>436037.78</v>
      </c>
      <c r="I544" s="10">
        <f t="shared" si="138"/>
        <v>669.92</v>
      </c>
      <c r="J544" t="b">
        <f t="shared" si="132"/>
        <v>0</v>
      </c>
      <c r="K544" s="10">
        <f t="shared" si="139"/>
        <v>0</v>
      </c>
      <c r="L544" s="24">
        <f t="shared" si="133"/>
        <v>669.92</v>
      </c>
      <c r="M544" s="24">
        <f t="shared" si="134"/>
        <v>435367.86000000004</v>
      </c>
      <c r="N544" s="24">
        <f t="shared" si="135"/>
        <v>555766.49</v>
      </c>
      <c r="O544" s="24">
        <f t="shared" si="136"/>
        <v>195138.25000000006</v>
      </c>
      <c r="P544" s="24">
        <f t="shared" si="145"/>
        <v>114000</v>
      </c>
      <c r="Q544" s="7">
        <f t="shared" si="141"/>
        <v>7.69416096491228</v>
      </c>
      <c r="R544" s="7">
        <f t="shared" si="142"/>
        <v>2.8190163157894741</v>
      </c>
      <c r="S544" s="5">
        <f t="shared" si="143"/>
        <v>4.9514221687054008E-2</v>
      </c>
      <c r="T544" s="5">
        <f t="shared" si="144"/>
        <v>3.039680433819273E-2</v>
      </c>
      <c r="U544" s="5">
        <f t="shared" si="137"/>
        <v>1.9117417348861278E-2</v>
      </c>
    </row>
    <row r="545" spans="1:21" x14ac:dyDescent="0.25">
      <c r="A545">
        <v>45</v>
      </c>
      <c r="B545">
        <v>538</v>
      </c>
      <c r="C545" s="10">
        <f t="shared" si="130"/>
        <v>991134.35</v>
      </c>
      <c r="D545" s="10">
        <f>'(Optional) Additional IN-OUT'!H552</f>
        <v>0</v>
      </c>
      <c r="E545" s="10">
        <f>ROUND(((C545+D545)*(1+Nocharge_monthly_return)),2)</f>
        <v>995202.28</v>
      </c>
      <c r="F545" s="10">
        <f t="shared" si="131"/>
        <v>435367.86000000004</v>
      </c>
      <c r="G545" s="10">
        <f t="shared" si="140"/>
        <v>0</v>
      </c>
      <c r="H545" s="10">
        <f>ROUND(((F545+G545)*(1+Withcharge_monthly_return)),2)</f>
        <v>437154.75</v>
      </c>
      <c r="I545" s="10">
        <f t="shared" si="138"/>
        <v>671.63</v>
      </c>
      <c r="J545" t="b">
        <f t="shared" si="132"/>
        <v>0</v>
      </c>
      <c r="K545" s="10">
        <f t="shared" si="139"/>
        <v>0</v>
      </c>
      <c r="L545" s="24">
        <f t="shared" si="133"/>
        <v>671.63</v>
      </c>
      <c r="M545" s="24">
        <f t="shared" si="134"/>
        <v>436483.12</v>
      </c>
      <c r="N545" s="24">
        <f t="shared" si="135"/>
        <v>558719.16</v>
      </c>
      <c r="O545" s="24">
        <f t="shared" si="136"/>
        <v>195809.88000000006</v>
      </c>
      <c r="P545" s="24">
        <f t="shared" si="145"/>
        <v>114000</v>
      </c>
      <c r="Q545" s="7">
        <f t="shared" si="141"/>
        <v>7.7298445614035085</v>
      </c>
      <c r="R545" s="7">
        <f t="shared" si="142"/>
        <v>2.828799298245614</v>
      </c>
      <c r="S545" s="5">
        <f t="shared" si="143"/>
        <v>4.951582834508364E-2</v>
      </c>
      <c r="T545" s="5">
        <f t="shared" si="144"/>
        <v>3.0398253248837673E-2</v>
      </c>
      <c r="U545" s="5">
        <f t="shared" si="137"/>
        <v>1.9117575096245967E-2</v>
      </c>
    </row>
    <row r="546" spans="1:21" x14ac:dyDescent="0.25">
      <c r="A546">
        <v>45</v>
      </c>
      <c r="B546">
        <v>539</v>
      </c>
      <c r="C546" s="10">
        <f t="shared" si="130"/>
        <v>995202.28</v>
      </c>
      <c r="D546" s="10">
        <f>'(Optional) Additional IN-OUT'!H553</f>
        <v>0</v>
      </c>
      <c r="E546" s="10">
        <f>ROUND(((C546+D546)*(1+Nocharge_monthly_return)),2)</f>
        <v>999286.91</v>
      </c>
      <c r="F546" s="10">
        <f t="shared" si="131"/>
        <v>436483.12</v>
      </c>
      <c r="G546" s="10">
        <f t="shared" si="140"/>
        <v>0</v>
      </c>
      <c r="H546" s="10">
        <f>ROUND(((F546+G546)*(1+Withcharge_monthly_return)),2)</f>
        <v>438274.59</v>
      </c>
      <c r="I546" s="10">
        <f t="shared" si="138"/>
        <v>673.36</v>
      </c>
      <c r="J546" t="b">
        <f t="shared" si="132"/>
        <v>0</v>
      </c>
      <c r="K546" s="10">
        <f t="shared" si="139"/>
        <v>0</v>
      </c>
      <c r="L546" s="24">
        <f t="shared" si="133"/>
        <v>673.36</v>
      </c>
      <c r="M546" s="24">
        <f t="shared" si="134"/>
        <v>437601.23000000004</v>
      </c>
      <c r="N546" s="24">
        <f t="shared" si="135"/>
        <v>561685.67999999993</v>
      </c>
      <c r="O546" s="24">
        <f t="shared" si="136"/>
        <v>196483.24000000005</v>
      </c>
      <c r="P546" s="24">
        <f t="shared" si="145"/>
        <v>114000</v>
      </c>
      <c r="Q546" s="7">
        <f t="shared" si="141"/>
        <v>7.7656746491228077</v>
      </c>
      <c r="R546" s="7">
        <f t="shared" si="142"/>
        <v>2.8386072807017548</v>
      </c>
      <c r="S546" s="5">
        <f t="shared" si="143"/>
        <v>4.9517429135685638E-2</v>
      </c>
      <c r="T546" s="5">
        <f t="shared" si="144"/>
        <v>3.0399696423212347E-2</v>
      </c>
      <c r="U546" s="5">
        <f t="shared" si="137"/>
        <v>1.9117732712473291E-2</v>
      </c>
    </row>
    <row r="547" spans="1:21" x14ac:dyDescent="0.25">
      <c r="A547">
        <v>45</v>
      </c>
      <c r="B547">
        <v>540</v>
      </c>
      <c r="C547" s="10">
        <f t="shared" si="130"/>
        <v>999286.91</v>
      </c>
      <c r="D547" s="10">
        <f>'(Optional) Additional IN-OUT'!H554</f>
        <v>0</v>
      </c>
      <c r="E547" s="10">
        <f>ROUND(((C547+D547)*(1+Nocharge_monthly_return)),2)</f>
        <v>1003388.3</v>
      </c>
      <c r="F547" s="10">
        <f t="shared" si="131"/>
        <v>437601.23000000004</v>
      </c>
      <c r="G547" s="10">
        <f t="shared" si="140"/>
        <v>0</v>
      </c>
      <c r="H547" s="10">
        <f>ROUND(((F547+G547)*(1+Withcharge_monthly_return)),2)</f>
        <v>439397.29</v>
      </c>
      <c r="I547" s="10">
        <f t="shared" si="138"/>
        <v>675.08</v>
      </c>
      <c r="J547" t="b">
        <f t="shared" si="132"/>
        <v>0</v>
      </c>
      <c r="K547" s="10">
        <f t="shared" si="139"/>
        <v>0</v>
      </c>
      <c r="L547" s="24">
        <f t="shared" si="133"/>
        <v>675.08</v>
      </c>
      <c r="M547" s="24">
        <f t="shared" si="134"/>
        <v>438722.20999999996</v>
      </c>
      <c r="N547" s="24">
        <f t="shared" si="135"/>
        <v>564666.09000000008</v>
      </c>
      <c r="O547" s="24">
        <f t="shared" si="136"/>
        <v>197158.32000000004</v>
      </c>
      <c r="P547" s="24">
        <f t="shared" si="145"/>
        <v>114000</v>
      </c>
      <c r="Q547" s="7">
        <f t="shared" si="141"/>
        <v>7.8016517543859649</v>
      </c>
      <c r="R547" s="7">
        <f t="shared" si="142"/>
        <v>2.8484404385964908</v>
      </c>
      <c r="S547" s="5">
        <f t="shared" si="143"/>
        <v>4.9519023892143327E-2</v>
      </c>
      <c r="T547" s="5">
        <f t="shared" si="144"/>
        <v>3.0401134557816081E-2</v>
      </c>
      <c r="U547" s="5">
        <f t="shared" si="137"/>
        <v>1.9117889334327245E-2</v>
      </c>
    </row>
    <row r="548" spans="1:21" x14ac:dyDescent="0.25">
      <c r="A548">
        <v>46</v>
      </c>
      <c r="B548">
        <v>541</v>
      </c>
      <c r="C548" s="10">
        <f t="shared" si="130"/>
        <v>1003388.3</v>
      </c>
      <c r="D548" s="10">
        <f>'(Optional) Additional IN-OUT'!H555</f>
        <v>0</v>
      </c>
      <c r="E548" s="10">
        <f>ROUND(((C548+D548)*(1+Nocharge_monthly_return)),2)</f>
        <v>1007506.53</v>
      </c>
      <c r="F548" s="10">
        <f t="shared" si="131"/>
        <v>438722.20999999996</v>
      </c>
      <c r="G548" s="10">
        <f t="shared" si="140"/>
        <v>0</v>
      </c>
      <c r="H548" s="10">
        <f>ROUND(((F548+G548)*(1+Withcharge_monthly_return)),2)</f>
        <v>440522.87</v>
      </c>
      <c r="I548" s="10">
        <f t="shared" si="138"/>
        <v>676.81</v>
      </c>
      <c r="J548" t="b">
        <f t="shared" si="132"/>
        <v>1</v>
      </c>
      <c r="K548" s="10">
        <f t="shared" si="139"/>
        <v>0</v>
      </c>
      <c r="L548" s="24">
        <f t="shared" si="133"/>
        <v>676.81</v>
      </c>
      <c r="M548" s="24">
        <f t="shared" si="134"/>
        <v>439846.06</v>
      </c>
      <c r="N548" s="24">
        <f t="shared" si="135"/>
        <v>567660.47</v>
      </c>
      <c r="O548" s="24">
        <f t="shared" si="136"/>
        <v>197835.13000000003</v>
      </c>
      <c r="P548" s="24">
        <f t="shared" si="145"/>
        <v>114000</v>
      </c>
      <c r="Q548" s="7">
        <f t="shared" si="141"/>
        <v>7.8377765789473681</v>
      </c>
      <c r="R548" s="7">
        <f t="shared" si="142"/>
        <v>2.8582987719298245</v>
      </c>
      <c r="S548" s="5">
        <f t="shared" si="143"/>
        <v>4.9520612907839032E-2</v>
      </c>
      <c r="T548" s="5">
        <f t="shared" si="144"/>
        <v>3.040256729701642E-2</v>
      </c>
      <c r="U548" s="5">
        <f t="shared" si="137"/>
        <v>1.9118045610822611E-2</v>
      </c>
    </row>
    <row r="549" spans="1:21" x14ac:dyDescent="0.25">
      <c r="A549">
        <v>46</v>
      </c>
      <c r="B549">
        <v>542</v>
      </c>
      <c r="C549" s="10">
        <f t="shared" si="130"/>
        <v>1007506.53</v>
      </c>
      <c r="D549" s="10">
        <f>'(Optional) Additional IN-OUT'!H556</f>
        <v>0</v>
      </c>
      <c r="E549" s="10">
        <f>ROUND(((C549+D549)*(1+Nocharge_monthly_return)),2)</f>
        <v>1011641.66</v>
      </c>
      <c r="F549" s="10">
        <f t="shared" si="131"/>
        <v>439846.06</v>
      </c>
      <c r="G549" s="10">
        <f t="shared" si="140"/>
        <v>0</v>
      </c>
      <c r="H549" s="10">
        <f>ROUND(((F549+G549)*(1+Withcharge_monthly_return)),2)</f>
        <v>441651.33</v>
      </c>
      <c r="I549" s="10">
        <f t="shared" si="138"/>
        <v>678.54</v>
      </c>
      <c r="J549" t="b">
        <f t="shared" si="132"/>
        <v>0</v>
      </c>
      <c r="K549" s="10">
        <f t="shared" si="139"/>
        <v>0</v>
      </c>
      <c r="L549" s="24">
        <f t="shared" si="133"/>
        <v>678.54</v>
      </c>
      <c r="M549" s="24">
        <f t="shared" si="134"/>
        <v>440972.79000000004</v>
      </c>
      <c r="N549" s="24">
        <f t="shared" si="135"/>
        <v>570668.87</v>
      </c>
      <c r="O549" s="24">
        <f t="shared" si="136"/>
        <v>198513.67000000004</v>
      </c>
      <c r="P549" s="24">
        <f t="shared" si="145"/>
        <v>114000</v>
      </c>
      <c r="Q549" s="7">
        <f t="shared" si="141"/>
        <v>7.8740496491228065</v>
      </c>
      <c r="R549" s="7">
        <f t="shared" si="142"/>
        <v>2.8681823684210528</v>
      </c>
      <c r="S549" s="5">
        <f t="shared" si="143"/>
        <v>4.9522196003888283E-2</v>
      </c>
      <c r="T549" s="5">
        <f t="shared" si="144"/>
        <v>3.0403994808073691E-2</v>
      </c>
      <c r="U549" s="5">
        <f t="shared" si="137"/>
        <v>1.9118201195814592E-2</v>
      </c>
    </row>
    <row r="550" spans="1:21" x14ac:dyDescent="0.25">
      <c r="A550">
        <v>46</v>
      </c>
      <c r="B550">
        <v>543</v>
      </c>
      <c r="C550" s="10">
        <f t="shared" si="130"/>
        <v>1011641.66</v>
      </c>
      <c r="D550" s="10">
        <f>'(Optional) Additional IN-OUT'!H557</f>
        <v>0</v>
      </c>
      <c r="E550" s="10">
        <f>ROUND(((C550+D550)*(1+Nocharge_monthly_return)),2)</f>
        <v>1015793.76</v>
      </c>
      <c r="F550" s="10">
        <f t="shared" si="131"/>
        <v>440972.79000000004</v>
      </c>
      <c r="G550" s="10">
        <f t="shared" si="140"/>
        <v>0</v>
      </c>
      <c r="H550" s="10">
        <f>ROUND(((F550+G550)*(1+Withcharge_monthly_return)),2)</f>
        <v>442782.68</v>
      </c>
      <c r="I550" s="10">
        <f t="shared" si="138"/>
        <v>680.28</v>
      </c>
      <c r="J550" t="b">
        <f t="shared" si="132"/>
        <v>0</v>
      </c>
      <c r="K550" s="10">
        <f t="shared" si="139"/>
        <v>0</v>
      </c>
      <c r="L550" s="24">
        <f t="shared" si="133"/>
        <v>680.28</v>
      </c>
      <c r="M550" s="24">
        <f t="shared" si="134"/>
        <v>442102.39999999997</v>
      </c>
      <c r="N550" s="24">
        <f t="shared" si="135"/>
        <v>573691.3600000001</v>
      </c>
      <c r="O550" s="24">
        <f t="shared" si="136"/>
        <v>199193.95000000004</v>
      </c>
      <c r="P550" s="24">
        <f t="shared" si="145"/>
        <v>114000</v>
      </c>
      <c r="Q550" s="7">
        <f t="shared" si="141"/>
        <v>7.9104715789473676</v>
      </c>
      <c r="R550" s="7">
        <f t="shared" si="142"/>
        <v>2.8780912280701751</v>
      </c>
      <c r="S550" s="5">
        <f t="shared" si="143"/>
        <v>4.9523773228003228E-2</v>
      </c>
      <c r="T550" s="5">
        <f t="shared" si="144"/>
        <v>3.0405416739577449E-2</v>
      </c>
      <c r="U550" s="5">
        <f t="shared" si="137"/>
        <v>1.9118356488425779E-2</v>
      </c>
    </row>
    <row r="551" spans="1:21" x14ac:dyDescent="0.25">
      <c r="A551">
        <v>46</v>
      </c>
      <c r="B551">
        <v>544</v>
      </c>
      <c r="C551" s="10">
        <f t="shared" si="130"/>
        <v>1015793.76</v>
      </c>
      <c r="D551" s="10">
        <f>'(Optional) Additional IN-OUT'!H558</f>
        <v>0</v>
      </c>
      <c r="E551" s="10">
        <f>ROUND(((C551+D551)*(1+Nocharge_monthly_return)),2)</f>
        <v>1019962.9</v>
      </c>
      <c r="F551" s="10">
        <f t="shared" si="131"/>
        <v>442102.39999999997</v>
      </c>
      <c r="G551" s="10">
        <f t="shared" si="140"/>
        <v>0</v>
      </c>
      <c r="H551" s="10">
        <f>ROUND(((F551+G551)*(1+Withcharge_monthly_return)),2)</f>
        <v>443916.93</v>
      </c>
      <c r="I551" s="10">
        <f t="shared" si="138"/>
        <v>682.02</v>
      </c>
      <c r="J551" t="b">
        <f t="shared" si="132"/>
        <v>0</v>
      </c>
      <c r="K551" s="10">
        <f t="shared" si="139"/>
        <v>0</v>
      </c>
      <c r="L551" s="24">
        <f t="shared" si="133"/>
        <v>682.02</v>
      </c>
      <c r="M551" s="24">
        <f t="shared" si="134"/>
        <v>443234.91</v>
      </c>
      <c r="N551" s="24">
        <f t="shared" si="135"/>
        <v>576727.99</v>
      </c>
      <c r="O551" s="24">
        <f t="shared" si="136"/>
        <v>199875.97000000003</v>
      </c>
      <c r="P551" s="24">
        <f t="shared" si="145"/>
        <v>114000</v>
      </c>
      <c r="Q551" s="7">
        <f t="shared" si="141"/>
        <v>7.947042982456141</v>
      </c>
      <c r="R551" s="7">
        <f t="shared" si="142"/>
        <v>2.8880255263157895</v>
      </c>
      <c r="S551" s="5">
        <f t="shared" si="143"/>
        <v>4.9525344620844076E-2</v>
      </c>
      <c r="T551" s="5">
        <f t="shared" si="144"/>
        <v>3.040683377122979E-2</v>
      </c>
      <c r="U551" s="5">
        <f t="shared" si="137"/>
        <v>1.9118510849614287E-2</v>
      </c>
    </row>
    <row r="552" spans="1:21" x14ac:dyDescent="0.25">
      <c r="A552">
        <v>46</v>
      </c>
      <c r="B552">
        <v>545</v>
      </c>
      <c r="C552" s="10">
        <f t="shared" si="130"/>
        <v>1019962.9</v>
      </c>
      <c r="D552" s="10">
        <f>'(Optional) Additional IN-OUT'!H559</f>
        <v>0</v>
      </c>
      <c r="E552" s="10">
        <f>ROUND(((C552+D552)*(1+Nocharge_monthly_return)),2)</f>
        <v>1024149.15</v>
      </c>
      <c r="F552" s="10">
        <f t="shared" si="131"/>
        <v>443234.91</v>
      </c>
      <c r="G552" s="10">
        <f t="shared" si="140"/>
        <v>0</v>
      </c>
      <c r="H552" s="10">
        <f>ROUND(((F552+G552)*(1+Withcharge_monthly_return)),2)</f>
        <v>445054.09</v>
      </c>
      <c r="I552" s="10">
        <f t="shared" si="138"/>
        <v>683.77</v>
      </c>
      <c r="J552" t="b">
        <f t="shared" si="132"/>
        <v>0</v>
      </c>
      <c r="K552" s="10">
        <f t="shared" si="139"/>
        <v>0</v>
      </c>
      <c r="L552" s="24">
        <f t="shared" si="133"/>
        <v>683.77</v>
      </c>
      <c r="M552" s="24">
        <f t="shared" si="134"/>
        <v>444370.32</v>
      </c>
      <c r="N552" s="24">
        <f t="shared" si="135"/>
        <v>579778.83000000007</v>
      </c>
      <c r="O552" s="24">
        <f t="shared" si="136"/>
        <v>200559.74000000002</v>
      </c>
      <c r="P552" s="24">
        <f t="shared" si="145"/>
        <v>114000</v>
      </c>
      <c r="Q552" s="7">
        <f t="shared" si="141"/>
        <v>7.9837644736842108</v>
      </c>
      <c r="R552" s="7">
        <f t="shared" si="142"/>
        <v>2.8979852631578948</v>
      </c>
      <c r="S552" s="5">
        <f t="shared" si="143"/>
        <v>4.9526910216190129E-2</v>
      </c>
      <c r="T552" s="5">
        <f t="shared" si="144"/>
        <v>3.0408245549046729E-2</v>
      </c>
      <c r="U552" s="5">
        <f t="shared" si="137"/>
        <v>1.91186646671434E-2</v>
      </c>
    </row>
    <row r="553" spans="1:21" x14ac:dyDescent="0.25">
      <c r="A553">
        <v>46</v>
      </c>
      <c r="B553">
        <v>546</v>
      </c>
      <c r="C553" s="10">
        <f t="shared" si="130"/>
        <v>1024149.15</v>
      </c>
      <c r="D553" s="10">
        <f>'(Optional) Additional IN-OUT'!H560</f>
        <v>0</v>
      </c>
      <c r="E553" s="10">
        <f>ROUND(((C553+D553)*(1+Nocharge_monthly_return)),2)</f>
        <v>1028352.59</v>
      </c>
      <c r="F553" s="10">
        <f t="shared" si="131"/>
        <v>444370.32</v>
      </c>
      <c r="G553" s="10">
        <f t="shared" si="140"/>
        <v>0</v>
      </c>
      <c r="H553" s="10">
        <f>ROUND(((F553+G553)*(1+Withcharge_monthly_return)),2)</f>
        <v>446194.16</v>
      </c>
      <c r="I553" s="10">
        <f t="shared" si="138"/>
        <v>685.52</v>
      </c>
      <c r="J553" t="b">
        <f t="shared" si="132"/>
        <v>0</v>
      </c>
      <c r="K553" s="10">
        <f t="shared" si="139"/>
        <v>0</v>
      </c>
      <c r="L553" s="24">
        <f t="shared" si="133"/>
        <v>685.52</v>
      </c>
      <c r="M553" s="24">
        <f t="shared" si="134"/>
        <v>445508.63999999996</v>
      </c>
      <c r="N553" s="24">
        <f t="shared" si="135"/>
        <v>582843.94999999995</v>
      </c>
      <c r="O553" s="24">
        <f t="shared" si="136"/>
        <v>201245.26</v>
      </c>
      <c r="P553" s="24">
        <f t="shared" si="145"/>
        <v>114000</v>
      </c>
      <c r="Q553" s="7">
        <f t="shared" si="141"/>
        <v>8.0206367543859649</v>
      </c>
      <c r="R553" s="7">
        <f t="shared" si="142"/>
        <v>2.9079705263157889</v>
      </c>
      <c r="S553" s="5">
        <f t="shared" si="143"/>
        <v>4.9528470265415868E-2</v>
      </c>
      <c r="T553" s="5">
        <f t="shared" si="144"/>
        <v>3.0409652232871304E-2</v>
      </c>
      <c r="U553" s="5">
        <f t="shared" si="137"/>
        <v>1.9118818032544563E-2</v>
      </c>
    </row>
    <row r="554" spans="1:21" x14ac:dyDescent="0.25">
      <c r="A554">
        <v>46</v>
      </c>
      <c r="B554">
        <v>547</v>
      </c>
      <c r="C554" s="10">
        <f t="shared" si="130"/>
        <v>1028352.59</v>
      </c>
      <c r="D554" s="10">
        <f>'(Optional) Additional IN-OUT'!H561</f>
        <v>0</v>
      </c>
      <c r="E554" s="10">
        <f>ROUND(((C554+D554)*(1+Nocharge_monthly_return)),2)</f>
        <v>1032573.28</v>
      </c>
      <c r="F554" s="10">
        <f t="shared" si="131"/>
        <v>445508.63999999996</v>
      </c>
      <c r="G554" s="10">
        <f t="shared" si="140"/>
        <v>0</v>
      </c>
      <c r="H554" s="10">
        <f>ROUND(((F554+G554)*(1+Withcharge_monthly_return)),2)</f>
        <v>447337.15</v>
      </c>
      <c r="I554" s="10">
        <f t="shared" si="138"/>
        <v>687.28</v>
      </c>
      <c r="J554" t="b">
        <f t="shared" si="132"/>
        <v>0</v>
      </c>
      <c r="K554" s="10">
        <f t="shared" si="139"/>
        <v>0</v>
      </c>
      <c r="L554" s="24">
        <f t="shared" si="133"/>
        <v>687.28</v>
      </c>
      <c r="M554" s="24">
        <f t="shared" si="134"/>
        <v>446649.87</v>
      </c>
      <c r="N554" s="24">
        <f t="shared" si="135"/>
        <v>585923.41</v>
      </c>
      <c r="O554" s="24">
        <f t="shared" si="136"/>
        <v>201932.54</v>
      </c>
      <c r="P554" s="24">
        <f t="shared" si="145"/>
        <v>114000</v>
      </c>
      <c r="Q554" s="7">
        <f t="shared" si="141"/>
        <v>8.0576603508771925</v>
      </c>
      <c r="R554" s="7">
        <f t="shared" si="142"/>
        <v>2.9179813157894738</v>
      </c>
      <c r="S554" s="5">
        <f t="shared" si="143"/>
        <v>4.9530024562090637E-2</v>
      </c>
      <c r="T554" s="5">
        <f t="shared" si="144"/>
        <v>3.0411053472978705E-2</v>
      </c>
      <c r="U554" s="5">
        <f t="shared" si="137"/>
        <v>1.9118971089111932E-2</v>
      </c>
    </row>
    <row r="555" spans="1:21" x14ac:dyDescent="0.25">
      <c r="A555">
        <v>46</v>
      </c>
      <c r="B555">
        <v>548</v>
      </c>
      <c r="C555" s="10">
        <f t="shared" si="130"/>
        <v>1032573.28</v>
      </c>
      <c r="D555" s="10">
        <f>'(Optional) Additional IN-OUT'!H562</f>
        <v>0</v>
      </c>
      <c r="E555" s="10">
        <f>ROUND(((C555+D555)*(1+Nocharge_monthly_return)),2)</f>
        <v>1036811.29</v>
      </c>
      <c r="F555" s="10">
        <f t="shared" si="131"/>
        <v>446649.87</v>
      </c>
      <c r="G555" s="10">
        <f t="shared" si="140"/>
        <v>0</v>
      </c>
      <c r="H555" s="10">
        <f>ROUND(((F555+G555)*(1+Withcharge_monthly_return)),2)</f>
        <v>448483.06</v>
      </c>
      <c r="I555" s="10">
        <f t="shared" si="138"/>
        <v>689.04</v>
      </c>
      <c r="J555" t="b">
        <f t="shared" si="132"/>
        <v>0</v>
      </c>
      <c r="K555" s="10">
        <f t="shared" si="139"/>
        <v>0</v>
      </c>
      <c r="L555" s="24">
        <f t="shared" si="133"/>
        <v>689.04</v>
      </c>
      <c r="M555" s="24">
        <f t="shared" si="134"/>
        <v>447794.02</v>
      </c>
      <c r="N555" s="24">
        <f t="shared" si="135"/>
        <v>589017.27</v>
      </c>
      <c r="O555" s="24">
        <f t="shared" si="136"/>
        <v>202621.58000000002</v>
      </c>
      <c r="P555" s="24">
        <f t="shared" si="145"/>
        <v>114000</v>
      </c>
      <c r="Q555" s="7">
        <f t="shared" si="141"/>
        <v>8.0948358771929829</v>
      </c>
      <c r="R555" s="7">
        <f t="shared" si="142"/>
        <v>2.9280177192982459</v>
      </c>
      <c r="S555" s="5">
        <f t="shared" si="143"/>
        <v>4.9531573120384281E-2</v>
      </c>
      <c r="T555" s="5">
        <f t="shared" si="144"/>
        <v>3.0412449428970856E-2</v>
      </c>
      <c r="U555" s="5">
        <f t="shared" si="137"/>
        <v>1.9119123691413425E-2</v>
      </c>
    </row>
    <row r="556" spans="1:21" x14ac:dyDescent="0.25">
      <c r="A556">
        <v>46</v>
      </c>
      <c r="B556">
        <v>549</v>
      </c>
      <c r="C556" s="10">
        <f t="shared" si="130"/>
        <v>1036811.29</v>
      </c>
      <c r="D556" s="10">
        <f>'(Optional) Additional IN-OUT'!H563</f>
        <v>0</v>
      </c>
      <c r="E556" s="10">
        <f>ROUND(((C556+D556)*(1+Nocharge_monthly_return)),2)</f>
        <v>1041066.7</v>
      </c>
      <c r="F556" s="10">
        <f t="shared" si="131"/>
        <v>447794.02</v>
      </c>
      <c r="G556" s="10">
        <f t="shared" si="140"/>
        <v>0</v>
      </c>
      <c r="H556" s="10">
        <f>ROUND(((F556+G556)*(1+Withcharge_monthly_return)),2)</f>
        <v>449631.91</v>
      </c>
      <c r="I556" s="10">
        <f t="shared" si="138"/>
        <v>690.8</v>
      </c>
      <c r="J556" t="b">
        <f t="shared" si="132"/>
        <v>0</v>
      </c>
      <c r="K556" s="10">
        <f t="shared" si="139"/>
        <v>0</v>
      </c>
      <c r="L556" s="24">
        <f t="shared" si="133"/>
        <v>690.8</v>
      </c>
      <c r="M556" s="24">
        <f t="shared" si="134"/>
        <v>448941.11</v>
      </c>
      <c r="N556" s="24">
        <f t="shared" si="135"/>
        <v>592125.59</v>
      </c>
      <c r="O556" s="24">
        <f t="shared" si="136"/>
        <v>203312.38</v>
      </c>
      <c r="P556" s="24">
        <f t="shared" si="145"/>
        <v>114000</v>
      </c>
      <c r="Q556" s="7">
        <f t="shared" si="141"/>
        <v>8.1321640350877189</v>
      </c>
      <c r="R556" s="7">
        <f t="shared" si="142"/>
        <v>2.9380799122807018</v>
      </c>
      <c r="S556" s="5">
        <f t="shared" si="143"/>
        <v>4.9533116168603647E-2</v>
      </c>
      <c r="T556" s="5">
        <f t="shared" si="144"/>
        <v>3.04138407587006E-2</v>
      </c>
      <c r="U556" s="5">
        <f t="shared" si="137"/>
        <v>1.9119275409903047E-2</v>
      </c>
    </row>
    <row r="557" spans="1:21" x14ac:dyDescent="0.25">
      <c r="A557">
        <v>46</v>
      </c>
      <c r="B557">
        <v>550</v>
      </c>
      <c r="C557" s="10">
        <f t="shared" si="130"/>
        <v>1041066.7</v>
      </c>
      <c r="D557" s="10">
        <f>'(Optional) Additional IN-OUT'!H564</f>
        <v>0</v>
      </c>
      <c r="E557" s="10">
        <f>ROUND(((C557+D557)*(1+Nocharge_monthly_return)),2)</f>
        <v>1045339.57</v>
      </c>
      <c r="F557" s="10">
        <f t="shared" si="131"/>
        <v>448941.11</v>
      </c>
      <c r="G557" s="10">
        <f t="shared" si="140"/>
        <v>0</v>
      </c>
      <c r="H557" s="10">
        <f>ROUND(((F557+G557)*(1+Withcharge_monthly_return)),2)</f>
        <v>450783.71</v>
      </c>
      <c r="I557" s="10">
        <f t="shared" si="138"/>
        <v>692.57</v>
      </c>
      <c r="J557" t="b">
        <f t="shared" si="132"/>
        <v>0</v>
      </c>
      <c r="K557" s="10">
        <f t="shared" si="139"/>
        <v>0</v>
      </c>
      <c r="L557" s="24">
        <f t="shared" si="133"/>
        <v>692.57</v>
      </c>
      <c r="M557" s="24">
        <f t="shared" si="134"/>
        <v>450091.14</v>
      </c>
      <c r="N557" s="24">
        <f t="shared" si="135"/>
        <v>595248.42999999993</v>
      </c>
      <c r="O557" s="24">
        <f t="shared" si="136"/>
        <v>204004.95</v>
      </c>
      <c r="P557" s="24">
        <f t="shared" si="145"/>
        <v>114000</v>
      </c>
      <c r="Q557" s="7">
        <f t="shared" si="141"/>
        <v>8.1696453508771931</v>
      </c>
      <c r="R557" s="7">
        <f t="shared" si="142"/>
        <v>2.9481678947368422</v>
      </c>
      <c r="S557" s="5">
        <f t="shared" si="143"/>
        <v>4.9534653485681882E-2</v>
      </c>
      <c r="T557" s="5">
        <f t="shared" si="144"/>
        <v>3.0415227108882822E-2</v>
      </c>
      <c r="U557" s="5">
        <f t="shared" si="137"/>
        <v>1.9119426376799059E-2</v>
      </c>
    </row>
    <row r="558" spans="1:21" x14ac:dyDescent="0.25">
      <c r="A558">
        <v>46</v>
      </c>
      <c r="B558">
        <v>551</v>
      </c>
      <c r="C558" s="10">
        <f t="shared" si="130"/>
        <v>1045339.57</v>
      </c>
      <c r="D558" s="10">
        <f>'(Optional) Additional IN-OUT'!H565</f>
        <v>0</v>
      </c>
      <c r="E558" s="10">
        <f>ROUND(((C558+D558)*(1+Nocharge_monthly_return)),2)</f>
        <v>1049629.98</v>
      </c>
      <c r="F558" s="10">
        <f t="shared" si="131"/>
        <v>450091.14</v>
      </c>
      <c r="G558" s="10">
        <f t="shared" si="140"/>
        <v>0</v>
      </c>
      <c r="H558" s="10">
        <f>ROUND(((F558+G558)*(1+Withcharge_monthly_return)),2)</f>
        <v>451938.46</v>
      </c>
      <c r="I558" s="10">
        <f t="shared" si="138"/>
        <v>694.35</v>
      </c>
      <c r="J558" t="b">
        <f t="shared" si="132"/>
        <v>0</v>
      </c>
      <c r="K558" s="10">
        <f t="shared" si="139"/>
        <v>0</v>
      </c>
      <c r="L558" s="24">
        <f t="shared" si="133"/>
        <v>694.35</v>
      </c>
      <c r="M558" s="24">
        <f t="shared" si="134"/>
        <v>451244.11000000004</v>
      </c>
      <c r="N558" s="24">
        <f t="shared" si="135"/>
        <v>598385.86999999988</v>
      </c>
      <c r="O558" s="24">
        <f t="shared" si="136"/>
        <v>204699.30000000002</v>
      </c>
      <c r="P558" s="24">
        <f t="shared" si="145"/>
        <v>114000</v>
      </c>
      <c r="Q558" s="7">
        <f t="shared" si="141"/>
        <v>8.20728052631579</v>
      </c>
      <c r="R558" s="7">
        <f t="shared" si="142"/>
        <v>2.9582816666666671</v>
      </c>
      <c r="S558" s="5">
        <f t="shared" si="143"/>
        <v>4.9536185285392706E-2</v>
      </c>
      <c r="T558" s="5">
        <f t="shared" si="144"/>
        <v>3.0416608131682253E-2</v>
      </c>
      <c r="U558" s="5">
        <f t="shared" si="137"/>
        <v>1.9119577153710453E-2</v>
      </c>
    </row>
    <row r="559" spans="1:21" x14ac:dyDescent="0.25">
      <c r="A559">
        <v>46</v>
      </c>
      <c r="B559">
        <v>552</v>
      </c>
      <c r="C559" s="10">
        <f t="shared" si="130"/>
        <v>1049629.98</v>
      </c>
      <c r="D559" s="10">
        <f>'(Optional) Additional IN-OUT'!H566</f>
        <v>0</v>
      </c>
      <c r="E559" s="10">
        <f>ROUND(((C559+D559)*(1+Nocharge_monthly_return)),2)</f>
        <v>1053938</v>
      </c>
      <c r="F559" s="10">
        <f t="shared" si="131"/>
        <v>451244.11000000004</v>
      </c>
      <c r="G559" s="10">
        <f t="shared" si="140"/>
        <v>0</v>
      </c>
      <c r="H559" s="10">
        <f>ROUND(((F559+G559)*(1+Withcharge_monthly_return)),2)</f>
        <v>453096.16</v>
      </c>
      <c r="I559" s="10">
        <f t="shared" si="138"/>
        <v>696.13</v>
      </c>
      <c r="J559" t="b">
        <f t="shared" si="132"/>
        <v>0</v>
      </c>
      <c r="K559" s="10">
        <f t="shared" si="139"/>
        <v>0</v>
      </c>
      <c r="L559" s="24">
        <f t="shared" si="133"/>
        <v>696.13</v>
      </c>
      <c r="M559" s="24">
        <f t="shared" si="134"/>
        <v>452400.02999999997</v>
      </c>
      <c r="N559" s="24">
        <f t="shared" si="135"/>
        <v>601537.97</v>
      </c>
      <c r="O559" s="24">
        <f t="shared" si="136"/>
        <v>205395.43000000002</v>
      </c>
      <c r="P559" s="24">
        <f t="shared" si="145"/>
        <v>114000</v>
      </c>
      <c r="Q559" s="7">
        <f t="shared" si="141"/>
        <v>8.2450701754385971</v>
      </c>
      <c r="R559" s="7">
        <f t="shared" si="142"/>
        <v>2.9684213157894734</v>
      </c>
      <c r="S559" s="5">
        <f t="shared" si="143"/>
        <v>4.9537711554141314E-2</v>
      </c>
      <c r="T559" s="5">
        <f t="shared" si="144"/>
        <v>3.0417983979795529E-2</v>
      </c>
      <c r="U559" s="5">
        <f t="shared" si="137"/>
        <v>1.9119727574345786E-2</v>
      </c>
    </row>
    <row r="560" spans="1:21" x14ac:dyDescent="0.25">
      <c r="A560">
        <v>47</v>
      </c>
      <c r="B560">
        <v>553</v>
      </c>
      <c r="C560" s="10">
        <f t="shared" si="130"/>
        <v>1053938</v>
      </c>
      <c r="D560" s="10">
        <f>'(Optional) Additional IN-OUT'!H567</f>
        <v>0</v>
      </c>
      <c r="E560" s="10">
        <f>ROUND(((C560+D560)*(1+Nocharge_monthly_return)),2)</f>
        <v>1058263.7</v>
      </c>
      <c r="F560" s="10">
        <f t="shared" si="131"/>
        <v>452400.02999999997</v>
      </c>
      <c r="G560" s="10">
        <f t="shared" si="140"/>
        <v>0</v>
      </c>
      <c r="H560" s="10">
        <f>ROUND(((F560+G560)*(1+Withcharge_monthly_return)),2)</f>
        <v>454256.82</v>
      </c>
      <c r="I560" s="10">
        <f t="shared" si="138"/>
        <v>697.91</v>
      </c>
      <c r="J560" t="b">
        <f t="shared" si="132"/>
        <v>1</v>
      </c>
      <c r="K560" s="10">
        <f t="shared" si="139"/>
        <v>0</v>
      </c>
      <c r="L560" s="24">
        <f t="shared" si="133"/>
        <v>697.91</v>
      </c>
      <c r="M560" s="24">
        <f t="shared" si="134"/>
        <v>453558.91000000003</v>
      </c>
      <c r="N560" s="24">
        <f t="shared" si="135"/>
        <v>604704.78999999992</v>
      </c>
      <c r="O560" s="24">
        <f t="shared" si="136"/>
        <v>206093.34000000003</v>
      </c>
      <c r="P560" s="24">
        <f t="shared" si="145"/>
        <v>114000</v>
      </c>
      <c r="Q560" s="7">
        <f t="shared" si="141"/>
        <v>8.2830149122807022</v>
      </c>
      <c r="R560" s="7">
        <f t="shared" si="142"/>
        <v>2.9785869298245617</v>
      </c>
      <c r="S560" s="5">
        <f t="shared" si="143"/>
        <v>4.9539232272778233E-2</v>
      </c>
      <c r="T560" s="5">
        <f t="shared" si="144"/>
        <v>3.0419354802611372E-2</v>
      </c>
      <c r="U560" s="5">
        <f t="shared" si="137"/>
        <v>1.9119877470166861E-2</v>
      </c>
    </row>
    <row r="561" spans="1:21" x14ac:dyDescent="0.25">
      <c r="A561">
        <v>47</v>
      </c>
      <c r="B561">
        <v>554</v>
      </c>
      <c r="C561" s="10">
        <f t="shared" si="130"/>
        <v>1058263.7</v>
      </c>
      <c r="D561" s="10">
        <f>'(Optional) Additional IN-OUT'!H568</f>
        <v>0</v>
      </c>
      <c r="E561" s="10">
        <f>ROUND(((C561+D561)*(1+Nocharge_monthly_return)),2)</f>
        <v>1062607.1499999999</v>
      </c>
      <c r="F561" s="10">
        <f t="shared" si="131"/>
        <v>453558.91000000003</v>
      </c>
      <c r="G561" s="10">
        <f t="shared" si="140"/>
        <v>0</v>
      </c>
      <c r="H561" s="10">
        <f>ROUND(((F561+G561)*(1+Withcharge_monthly_return)),2)</f>
        <v>455420.46</v>
      </c>
      <c r="I561" s="10">
        <f t="shared" si="138"/>
        <v>699.7</v>
      </c>
      <c r="J561" t="b">
        <f t="shared" si="132"/>
        <v>0</v>
      </c>
      <c r="K561" s="10">
        <f t="shared" si="139"/>
        <v>0</v>
      </c>
      <c r="L561" s="24">
        <f t="shared" si="133"/>
        <v>699.7</v>
      </c>
      <c r="M561" s="24">
        <f t="shared" si="134"/>
        <v>454720.76</v>
      </c>
      <c r="N561" s="24">
        <f t="shared" si="135"/>
        <v>607886.3899999999</v>
      </c>
      <c r="O561" s="24">
        <f t="shared" si="136"/>
        <v>206793.04000000004</v>
      </c>
      <c r="P561" s="24">
        <f t="shared" si="145"/>
        <v>114000</v>
      </c>
      <c r="Q561" s="7">
        <f t="shared" si="141"/>
        <v>8.3211153508771929</v>
      </c>
      <c r="R561" s="7">
        <f t="shared" si="142"/>
        <v>2.9887785964912283</v>
      </c>
      <c r="S561" s="5">
        <f t="shared" si="143"/>
        <v>4.9540747416746231E-2</v>
      </c>
      <c r="T561" s="5">
        <f t="shared" si="144"/>
        <v>3.0420720746258744E-2</v>
      </c>
      <c r="U561" s="5">
        <f t="shared" si="137"/>
        <v>1.9120026670487487E-2</v>
      </c>
    </row>
    <row r="562" spans="1:21" x14ac:dyDescent="0.25">
      <c r="A562">
        <v>47</v>
      </c>
      <c r="B562">
        <v>555</v>
      </c>
      <c r="C562" s="10">
        <f t="shared" si="130"/>
        <v>1062607.1499999999</v>
      </c>
      <c r="D562" s="10">
        <f>'(Optional) Additional IN-OUT'!H569</f>
        <v>0</v>
      </c>
      <c r="E562" s="10">
        <f>ROUND(((C562+D562)*(1+Nocharge_monthly_return)),2)</f>
        <v>1066968.43</v>
      </c>
      <c r="F562" s="10">
        <f t="shared" si="131"/>
        <v>454720.76</v>
      </c>
      <c r="G562" s="10">
        <f t="shared" si="140"/>
        <v>0</v>
      </c>
      <c r="H562" s="10">
        <f>ROUND(((F562+G562)*(1+Withcharge_monthly_return)),2)</f>
        <v>456587.08</v>
      </c>
      <c r="I562" s="10">
        <f t="shared" si="138"/>
        <v>701.49</v>
      </c>
      <c r="J562" t="b">
        <f t="shared" si="132"/>
        <v>0</v>
      </c>
      <c r="K562" s="10">
        <f t="shared" si="139"/>
        <v>0</v>
      </c>
      <c r="L562" s="24">
        <f t="shared" si="133"/>
        <v>701.49</v>
      </c>
      <c r="M562" s="24">
        <f t="shared" si="134"/>
        <v>455885.59</v>
      </c>
      <c r="N562" s="24">
        <f t="shared" si="135"/>
        <v>611082.83999999985</v>
      </c>
      <c r="O562" s="24">
        <f t="shared" si="136"/>
        <v>207494.53000000003</v>
      </c>
      <c r="P562" s="24">
        <f t="shared" si="145"/>
        <v>114000</v>
      </c>
      <c r="Q562" s="7">
        <f t="shared" si="141"/>
        <v>8.3593721929824554</v>
      </c>
      <c r="R562" s="7">
        <f t="shared" si="142"/>
        <v>2.9989964035087722</v>
      </c>
      <c r="S562" s="5">
        <f t="shared" si="143"/>
        <v>4.9542257168909046E-2</v>
      </c>
      <c r="T562" s="5">
        <f t="shared" si="144"/>
        <v>3.0422081953652244E-2</v>
      </c>
      <c r="U562" s="5">
        <f t="shared" si="137"/>
        <v>1.9120175215256802E-2</v>
      </c>
    </row>
    <row r="563" spans="1:21" x14ac:dyDescent="0.25">
      <c r="A563">
        <v>47</v>
      </c>
      <c r="B563">
        <v>556</v>
      </c>
      <c r="C563" s="10">
        <f t="shared" si="130"/>
        <v>1066968.43</v>
      </c>
      <c r="D563" s="10">
        <f>'(Optional) Additional IN-OUT'!H570</f>
        <v>0</v>
      </c>
      <c r="E563" s="10">
        <f>ROUND(((C563+D563)*(1+Nocharge_monthly_return)),2)</f>
        <v>1071347.6100000001</v>
      </c>
      <c r="F563" s="10">
        <f t="shared" si="131"/>
        <v>455885.59</v>
      </c>
      <c r="G563" s="10">
        <f t="shared" si="140"/>
        <v>0</v>
      </c>
      <c r="H563" s="10">
        <f>ROUND(((F563+G563)*(1+Withcharge_monthly_return)),2)</f>
        <v>457756.69</v>
      </c>
      <c r="I563" s="10">
        <f t="shared" si="138"/>
        <v>703.29</v>
      </c>
      <c r="J563" t="b">
        <f t="shared" si="132"/>
        <v>0</v>
      </c>
      <c r="K563" s="10">
        <f t="shared" si="139"/>
        <v>0</v>
      </c>
      <c r="L563" s="24">
        <f t="shared" si="133"/>
        <v>703.29</v>
      </c>
      <c r="M563" s="24">
        <f t="shared" si="134"/>
        <v>457053.4</v>
      </c>
      <c r="N563" s="24">
        <f t="shared" si="135"/>
        <v>614294.21000000008</v>
      </c>
      <c r="O563" s="24">
        <f t="shared" si="136"/>
        <v>208197.82000000004</v>
      </c>
      <c r="P563" s="24">
        <f t="shared" si="145"/>
        <v>114000</v>
      </c>
      <c r="Q563" s="7">
        <f t="shared" si="141"/>
        <v>8.3977860526315791</v>
      </c>
      <c r="R563" s="7">
        <f t="shared" si="142"/>
        <v>3.0092403508771932</v>
      </c>
      <c r="S563" s="5">
        <f t="shared" si="143"/>
        <v>4.954376149057324E-2</v>
      </c>
      <c r="T563" s="5">
        <f t="shared" si="144"/>
        <v>3.0423438077959511E-2</v>
      </c>
      <c r="U563" s="5">
        <f t="shared" si="137"/>
        <v>1.9120323412613729E-2</v>
      </c>
    </row>
    <row r="564" spans="1:21" x14ac:dyDescent="0.25">
      <c r="A564">
        <v>47</v>
      </c>
      <c r="B564">
        <v>557</v>
      </c>
      <c r="C564" s="10">
        <f t="shared" si="130"/>
        <v>1071347.6100000001</v>
      </c>
      <c r="D564" s="10">
        <f>'(Optional) Additional IN-OUT'!H571</f>
        <v>0</v>
      </c>
      <c r="E564" s="10">
        <f>ROUND(((C564+D564)*(1+Nocharge_monthly_return)),2)</f>
        <v>1075744.76</v>
      </c>
      <c r="F564" s="10">
        <f t="shared" si="131"/>
        <v>457053.4</v>
      </c>
      <c r="G564" s="10">
        <f t="shared" si="140"/>
        <v>0</v>
      </c>
      <c r="H564" s="10">
        <f>ROUND(((F564+G564)*(1+Withcharge_monthly_return)),2)</f>
        <v>458929.29</v>
      </c>
      <c r="I564" s="10">
        <f t="shared" si="138"/>
        <v>705.09</v>
      </c>
      <c r="J564" t="b">
        <f t="shared" si="132"/>
        <v>0</v>
      </c>
      <c r="K564" s="10">
        <f t="shared" si="139"/>
        <v>0</v>
      </c>
      <c r="L564" s="24">
        <f t="shared" si="133"/>
        <v>705.09</v>
      </c>
      <c r="M564" s="24">
        <f t="shared" si="134"/>
        <v>458224.19999999995</v>
      </c>
      <c r="N564" s="24">
        <f t="shared" si="135"/>
        <v>617520.56000000006</v>
      </c>
      <c r="O564" s="24">
        <f t="shared" si="136"/>
        <v>208902.91000000003</v>
      </c>
      <c r="P564" s="24">
        <f t="shared" si="145"/>
        <v>114000</v>
      </c>
      <c r="Q564" s="7">
        <f t="shared" si="141"/>
        <v>8.4363575438596499</v>
      </c>
      <c r="R564" s="7">
        <f t="shared" si="142"/>
        <v>3.0195105263157886</v>
      </c>
      <c r="S564" s="5">
        <f t="shared" si="143"/>
        <v>4.9545260338111019E-2</v>
      </c>
      <c r="T564" s="5">
        <f t="shared" si="144"/>
        <v>3.0424789262149306E-2</v>
      </c>
      <c r="U564" s="5">
        <f t="shared" si="137"/>
        <v>1.9120471075961713E-2</v>
      </c>
    </row>
    <row r="565" spans="1:21" x14ac:dyDescent="0.25">
      <c r="A565">
        <v>47</v>
      </c>
      <c r="B565">
        <v>558</v>
      </c>
      <c r="C565" s="10">
        <f t="shared" si="130"/>
        <v>1075744.76</v>
      </c>
      <c r="D565" s="10">
        <f>'(Optional) Additional IN-OUT'!H572</f>
        <v>0</v>
      </c>
      <c r="E565" s="10">
        <f>ROUND(((C565+D565)*(1+Nocharge_monthly_return)),2)</f>
        <v>1080159.96</v>
      </c>
      <c r="F565" s="10">
        <f t="shared" si="131"/>
        <v>458224.19999999995</v>
      </c>
      <c r="G565" s="10">
        <f t="shared" si="140"/>
        <v>0</v>
      </c>
      <c r="H565" s="10">
        <f>ROUND(((F565+G565)*(1+Withcharge_monthly_return)),2)</f>
        <v>460104.9</v>
      </c>
      <c r="I565" s="10">
        <f t="shared" si="138"/>
        <v>706.89</v>
      </c>
      <c r="J565" t="b">
        <f t="shared" si="132"/>
        <v>0</v>
      </c>
      <c r="K565" s="10">
        <f t="shared" si="139"/>
        <v>0</v>
      </c>
      <c r="L565" s="24">
        <f t="shared" si="133"/>
        <v>706.89</v>
      </c>
      <c r="M565" s="24">
        <f t="shared" si="134"/>
        <v>459398.01</v>
      </c>
      <c r="N565" s="24">
        <f t="shared" si="135"/>
        <v>620761.94999999995</v>
      </c>
      <c r="O565" s="24">
        <f t="shared" si="136"/>
        <v>209609.80000000005</v>
      </c>
      <c r="P565" s="24">
        <f t="shared" si="145"/>
        <v>114000</v>
      </c>
      <c r="Q565" s="7">
        <f t="shared" si="141"/>
        <v>8.4750873684210521</v>
      </c>
      <c r="R565" s="7">
        <f t="shared" si="142"/>
        <v>3.0298071052631581</v>
      </c>
      <c r="S565" s="5">
        <f t="shared" si="143"/>
        <v>4.954675387205313E-2</v>
      </c>
      <c r="T565" s="5">
        <f t="shared" si="144"/>
        <v>3.0426136128413172E-2</v>
      </c>
      <c r="U565" s="5">
        <f t="shared" si="137"/>
        <v>1.9120617743639958E-2</v>
      </c>
    </row>
    <row r="566" spans="1:21" x14ac:dyDescent="0.25">
      <c r="A566">
        <v>47</v>
      </c>
      <c r="B566">
        <v>559</v>
      </c>
      <c r="C566" s="10">
        <f t="shared" si="130"/>
        <v>1080159.96</v>
      </c>
      <c r="D566" s="10">
        <f>'(Optional) Additional IN-OUT'!H573</f>
        <v>0</v>
      </c>
      <c r="E566" s="10">
        <f>ROUND(((C566+D566)*(1+Nocharge_monthly_return)),2)</f>
        <v>1084593.28</v>
      </c>
      <c r="F566" s="10">
        <f t="shared" si="131"/>
        <v>459398.01</v>
      </c>
      <c r="G566" s="10">
        <f t="shared" si="140"/>
        <v>0</v>
      </c>
      <c r="H566" s="10">
        <f>ROUND(((F566+G566)*(1+Withcharge_monthly_return)),2)</f>
        <v>461283.53</v>
      </c>
      <c r="I566" s="10">
        <f t="shared" si="138"/>
        <v>708.71</v>
      </c>
      <c r="J566" t="b">
        <f t="shared" si="132"/>
        <v>0</v>
      </c>
      <c r="K566" s="10">
        <f t="shared" si="139"/>
        <v>0</v>
      </c>
      <c r="L566" s="24">
        <f t="shared" si="133"/>
        <v>708.71</v>
      </c>
      <c r="M566" s="24">
        <f t="shared" si="134"/>
        <v>460574.82</v>
      </c>
      <c r="N566" s="24">
        <f t="shared" si="135"/>
        <v>624018.46</v>
      </c>
      <c r="O566" s="24">
        <f t="shared" si="136"/>
        <v>210318.51000000004</v>
      </c>
      <c r="P566" s="24">
        <f t="shared" si="145"/>
        <v>114000</v>
      </c>
      <c r="Q566" s="7">
        <f t="shared" si="141"/>
        <v>8.5139761403508771</v>
      </c>
      <c r="R566" s="7">
        <f t="shared" si="142"/>
        <v>3.0401300000000004</v>
      </c>
      <c r="S566" s="5">
        <f t="shared" si="143"/>
        <v>4.95482420356292E-2</v>
      </c>
      <c r="T566" s="5">
        <f t="shared" si="144"/>
        <v>3.0427477846663432E-2</v>
      </c>
      <c r="U566" s="5">
        <f t="shared" si="137"/>
        <v>1.9120764188965769E-2</v>
      </c>
    </row>
    <row r="567" spans="1:21" x14ac:dyDescent="0.25">
      <c r="A567">
        <v>47</v>
      </c>
      <c r="B567">
        <v>560</v>
      </c>
      <c r="C567" s="10">
        <f t="shared" si="130"/>
        <v>1084593.28</v>
      </c>
      <c r="D567" s="10">
        <f>'(Optional) Additional IN-OUT'!H574</f>
        <v>0</v>
      </c>
      <c r="E567" s="10">
        <f>ROUND(((C567+D567)*(1+Nocharge_monthly_return)),2)</f>
        <v>1089044.8</v>
      </c>
      <c r="F567" s="10">
        <f t="shared" si="131"/>
        <v>460574.82</v>
      </c>
      <c r="G567" s="10">
        <f t="shared" si="140"/>
        <v>0</v>
      </c>
      <c r="H567" s="10">
        <f>ROUND(((F567+G567)*(1+Withcharge_monthly_return)),2)</f>
        <v>462465.17</v>
      </c>
      <c r="I567" s="10">
        <f t="shared" si="138"/>
        <v>710.52</v>
      </c>
      <c r="J567" t="b">
        <f t="shared" si="132"/>
        <v>0</v>
      </c>
      <c r="K567" s="10">
        <f t="shared" si="139"/>
        <v>0</v>
      </c>
      <c r="L567" s="24">
        <f t="shared" si="133"/>
        <v>710.52</v>
      </c>
      <c r="M567" s="24">
        <f t="shared" si="134"/>
        <v>461754.64999999997</v>
      </c>
      <c r="N567" s="24">
        <f t="shared" si="135"/>
        <v>627290.15000000014</v>
      </c>
      <c r="O567" s="24">
        <f t="shared" si="136"/>
        <v>211029.03000000003</v>
      </c>
      <c r="P567" s="24">
        <f t="shared" si="145"/>
        <v>114000</v>
      </c>
      <c r="Q567" s="7">
        <f t="shared" si="141"/>
        <v>8.5530245614035092</v>
      </c>
      <c r="R567" s="7">
        <f t="shared" si="142"/>
        <v>3.0504793859649117</v>
      </c>
      <c r="S567" s="5">
        <f t="shared" si="143"/>
        <v>4.9549724974094843E-2</v>
      </c>
      <c r="T567" s="5">
        <f t="shared" si="144"/>
        <v>3.0428815035049111E-2</v>
      </c>
      <c r="U567" s="5">
        <f t="shared" si="137"/>
        <v>1.9120909939045732E-2</v>
      </c>
    </row>
    <row r="568" spans="1:21" x14ac:dyDescent="0.25">
      <c r="A568">
        <v>47</v>
      </c>
      <c r="B568">
        <v>561</v>
      </c>
      <c r="C568" s="10">
        <f t="shared" ref="C568:C631" si="146">E567</f>
        <v>1089044.8</v>
      </c>
      <c r="D568" s="10">
        <f>'(Optional) Additional IN-OUT'!H575</f>
        <v>0</v>
      </c>
      <c r="E568" s="10">
        <f>ROUND(((C568+D568)*(1+Nocharge_monthly_return)),2)</f>
        <v>1093514.5900000001</v>
      </c>
      <c r="F568" s="10">
        <f t="shared" ref="F568:F631" si="147">M567</f>
        <v>461754.64999999997</v>
      </c>
      <c r="G568" s="10">
        <f t="shared" si="140"/>
        <v>0</v>
      </c>
      <c r="H568" s="10">
        <f>ROUND(((F568+G568)*(1+Withcharge_monthly_return)),2)</f>
        <v>463649.84</v>
      </c>
      <c r="I568" s="10">
        <f t="shared" si="138"/>
        <v>712.34</v>
      </c>
      <c r="J568" t="b">
        <f t="shared" ref="J568:J631" si="148">IF((B568-1)/12=(A568-1),TRUE,FALSE)</f>
        <v>0</v>
      </c>
      <c r="K568" s="10">
        <f t="shared" si="139"/>
        <v>0</v>
      </c>
      <c r="L568" s="24">
        <f t="shared" ref="L568:L631" si="149">K568+I568</f>
        <v>712.34</v>
      </c>
      <c r="M568" s="24">
        <f t="shared" ref="M568:M631" si="150">H568-L568</f>
        <v>462937.5</v>
      </c>
      <c r="N568" s="24">
        <f t="shared" ref="N568:N631" si="151">E568-M568</f>
        <v>630577.09000000008</v>
      </c>
      <c r="O568" s="24">
        <f t="shared" ref="O568:O631" si="152">O567+L568</f>
        <v>211741.37000000002</v>
      </c>
      <c r="P568" s="24">
        <f t="shared" si="145"/>
        <v>114000</v>
      </c>
      <c r="Q568" s="7">
        <f t="shared" si="141"/>
        <v>8.592233245614036</v>
      </c>
      <c r="R568" s="7">
        <f t="shared" si="142"/>
        <v>3.0608552631578947</v>
      </c>
      <c r="S568" s="5">
        <f t="shared" si="143"/>
        <v>4.9551202618202339E-2</v>
      </c>
      <c r="T568" s="5">
        <f t="shared" si="144"/>
        <v>3.0430147348126508E-2</v>
      </c>
      <c r="U568" s="5">
        <f t="shared" ref="U568:U631" si="153">S568-T568</f>
        <v>1.9121055270075831E-2</v>
      </c>
    </row>
    <row r="569" spans="1:21" x14ac:dyDescent="0.25">
      <c r="A569">
        <v>47</v>
      </c>
      <c r="B569">
        <v>562</v>
      </c>
      <c r="C569" s="10">
        <f t="shared" si="146"/>
        <v>1093514.5900000001</v>
      </c>
      <c r="D569" s="10">
        <f>'(Optional) Additional IN-OUT'!H576</f>
        <v>0</v>
      </c>
      <c r="E569" s="10">
        <f>ROUND(((C569+D569)*(1+Nocharge_monthly_return)),2)</f>
        <v>1098002.72</v>
      </c>
      <c r="F569" s="10">
        <f t="shared" si="147"/>
        <v>462937.5</v>
      </c>
      <c r="G569" s="10">
        <f t="shared" si="140"/>
        <v>0</v>
      </c>
      <c r="H569" s="10">
        <f>ROUND(((F569+G569)*(1+Withcharge_monthly_return)),2)</f>
        <v>464837.54</v>
      </c>
      <c r="I569" s="10">
        <f t="shared" si="138"/>
        <v>714.17</v>
      </c>
      <c r="J569" t="b">
        <f t="shared" si="148"/>
        <v>0</v>
      </c>
      <c r="K569" s="10">
        <f t="shared" si="139"/>
        <v>0</v>
      </c>
      <c r="L569" s="24">
        <f t="shared" si="149"/>
        <v>714.17</v>
      </c>
      <c r="M569" s="24">
        <f t="shared" si="150"/>
        <v>464123.37</v>
      </c>
      <c r="N569" s="24">
        <f t="shared" si="151"/>
        <v>633879.35</v>
      </c>
      <c r="O569" s="24">
        <f t="shared" si="152"/>
        <v>212455.54000000004</v>
      </c>
      <c r="P569" s="24">
        <f t="shared" si="145"/>
        <v>114000</v>
      </c>
      <c r="Q569" s="7">
        <f t="shared" si="141"/>
        <v>8.6316028070175435</v>
      </c>
      <c r="R569" s="7">
        <f t="shared" si="142"/>
        <v>3.0712576315789475</v>
      </c>
      <c r="S569" s="5">
        <f t="shared" si="143"/>
        <v>4.9552674894516521E-2</v>
      </c>
      <c r="T569" s="5">
        <f t="shared" si="144"/>
        <v>3.0431474445732628E-2</v>
      </c>
      <c r="U569" s="5">
        <f t="shared" si="153"/>
        <v>1.9121200448783893E-2</v>
      </c>
    </row>
    <row r="570" spans="1:21" x14ac:dyDescent="0.25">
      <c r="A570">
        <v>47</v>
      </c>
      <c r="B570">
        <v>563</v>
      </c>
      <c r="C570" s="10">
        <f t="shared" si="146"/>
        <v>1098002.72</v>
      </c>
      <c r="D570" s="10">
        <f>'(Optional) Additional IN-OUT'!H577</f>
        <v>0</v>
      </c>
      <c r="E570" s="10">
        <f>ROUND(((C570+D570)*(1+Nocharge_monthly_return)),2)</f>
        <v>1102509.28</v>
      </c>
      <c r="F570" s="10">
        <f t="shared" si="147"/>
        <v>464123.37</v>
      </c>
      <c r="G570" s="10">
        <f t="shared" si="140"/>
        <v>0</v>
      </c>
      <c r="H570" s="10">
        <f>ROUND(((F570+G570)*(1+Withcharge_monthly_return)),2)</f>
        <v>466028.28</v>
      </c>
      <c r="I570" s="10">
        <f t="shared" si="138"/>
        <v>716</v>
      </c>
      <c r="J570" t="b">
        <f t="shared" si="148"/>
        <v>0</v>
      </c>
      <c r="K570" s="10">
        <f t="shared" si="139"/>
        <v>0</v>
      </c>
      <c r="L570" s="24">
        <f t="shared" si="149"/>
        <v>716</v>
      </c>
      <c r="M570" s="24">
        <f t="shared" si="150"/>
        <v>465312.28</v>
      </c>
      <c r="N570" s="24">
        <f t="shared" si="151"/>
        <v>637197</v>
      </c>
      <c r="O570" s="24">
        <f t="shared" si="152"/>
        <v>213171.54000000004</v>
      </c>
      <c r="P570" s="24">
        <f t="shared" si="145"/>
        <v>114000</v>
      </c>
      <c r="Q570" s="7">
        <f t="shared" si="141"/>
        <v>8.6711340350877197</v>
      </c>
      <c r="R570" s="7">
        <f t="shared" si="142"/>
        <v>3.0816866666666671</v>
      </c>
      <c r="S570" s="5">
        <f t="shared" si="143"/>
        <v>4.955414213135266E-2</v>
      </c>
      <c r="T570" s="5">
        <f t="shared" si="144"/>
        <v>3.0432796936936492E-2</v>
      </c>
      <c r="U570" s="5">
        <f t="shared" si="153"/>
        <v>1.9121345194416169E-2</v>
      </c>
    </row>
    <row r="571" spans="1:21" x14ac:dyDescent="0.25">
      <c r="A571">
        <v>47</v>
      </c>
      <c r="B571">
        <v>564</v>
      </c>
      <c r="C571" s="10">
        <f t="shared" si="146"/>
        <v>1102509.28</v>
      </c>
      <c r="D571" s="10">
        <f>'(Optional) Additional IN-OUT'!H578</f>
        <v>0</v>
      </c>
      <c r="E571" s="10">
        <f>ROUND(((C571+D571)*(1+Nocharge_monthly_return)),2)</f>
        <v>1107034.33</v>
      </c>
      <c r="F571" s="10">
        <f t="shared" si="147"/>
        <v>465312.28</v>
      </c>
      <c r="G571" s="10">
        <f t="shared" si="140"/>
        <v>0</v>
      </c>
      <c r="H571" s="10">
        <f>ROUND(((F571+G571)*(1+Withcharge_monthly_return)),2)</f>
        <v>467222.07</v>
      </c>
      <c r="I571" s="10">
        <f t="shared" si="138"/>
        <v>717.83</v>
      </c>
      <c r="J571" t="b">
        <f t="shared" si="148"/>
        <v>0</v>
      </c>
      <c r="K571" s="10">
        <f t="shared" si="139"/>
        <v>0</v>
      </c>
      <c r="L571" s="24">
        <f t="shared" si="149"/>
        <v>717.83</v>
      </c>
      <c r="M571" s="24">
        <f t="shared" si="150"/>
        <v>466504.24</v>
      </c>
      <c r="N571" s="24">
        <f t="shared" si="151"/>
        <v>640530.09000000008</v>
      </c>
      <c r="O571" s="24">
        <f t="shared" si="152"/>
        <v>213889.37000000002</v>
      </c>
      <c r="P571" s="24">
        <f t="shared" si="145"/>
        <v>114000</v>
      </c>
      <c r="Q571" s="7">
        <f t="shared" si="141"/>
        <v>8.7108274561403523</v>
      </c>
      <c r="R571" s="7">
        <f t="shared" si="142"/>
        <v>3.0921424561403512</v>
      </c>
      <c r="S571" s="5">
        <f t="shared" si="143"/>
        <v>4.9555604038427223E-2</v>
      </c>
      <c r="T571" s="5">
        <f t="shared" si="144"/>
        <v>3.0434114949677699E-2</v>
      </c>
      <c r="U571" s="5">
        <f t="shared" si="153"/>
        <v>1.9121489088749524E-2</v>
      </c>
    </row>
    <row r="572" spans="1:21" x14ac:dyDescent="0.25">
      <c r="A572">
        <v>48</v>
      </c>
      <c r="B572">
        <v>565</v>
      </c>
      <c r="C572" s="10">
        <f t="shared" si="146"/>
        <v>1107034.33</v>
      </c>
      <c r="D572" s="10">
        <f>'(Optional) Additional IN-OUT'!H579</f>
        <v>0</v>
      </c>
      <c r="E572" s="10">
        <f>ROUND(((C572+D572)*(1+Nocharge_monthly_return)),2)</f>
        <v>1111577.95</v>
      </c>
      <c r="F572" s="10">
        <f t="shared" si="147"/>
        <v>466504.24</v>
      </c>
      <c r="G572" s="10">
        <f t="shared" si="140"/>
        <v>0</v>
      </c>
      <c r="H572" s="10">
        <f>ROUND(((F572+G572)*(1+Withcharge_monthly_return)),2)</f>
        <v>468418.92</v>
      </c>
      <c r="I572" s="10">
        <f t="shared" si="138"/>
        <v>719.67</v>
      </c>
      <c r="J572" t="b">
        <f t="shared" si="148"/>
        <v>1</v>
      </c>
      <c r="K572" s="10">
        <f t="shared" si="139"/>
        <v>0</v>
      </c>
      <c r="L572" s="24">
        <f t="shared" si="149"/>
        <v>719.67</v>
      </c>
      <c r="M572" s="24">
        <f t="shared" si="150"/>
        <v>467699.25</v>
      </c>
      <c r="N572" s="24">
        <f t="shared" si="151"/>
        <v>643878.69999999995</v>
      </c>
      <c r="O572" s="24">
        <f t="shared" si="152"/>
        <v>214609.04000000004</v>
      </c>
      <c r="P572" s="24">
        <f t="shared" si="145"/>
        <v>114000</v>
      </c>
      <c r="Q572" s="7">
        <f t="shared" si="141"/>
        <v>8.7506837719298236</v>
      </c>
      <c r="R572" s="7">
        <f t="shared" si="142"/>
        <v>3.1026249999999997</v>
      </c>
      <c r="S572" s="5">
        <f t="shared" si="143"/>
        <v>4.9557060727522549E-2</v>
      </c>
      <c r="T572" s="5">
        <f t="shared" si="144"/>
        <v>3.0435428141061812E-2</v>
      </c>
      <c r="U572" s="5">
        <f t="shared" si="153"/>
        <v>1.9121632586460737E-2</v>
      </c>
    </row>
    <row r="573" spans="1:21" x14ac:dyDescent="0.25">
      <c r="A573">
        <v>48</v>
      </c>
      <c r="B573">
        <v>566</v>
      </c>
      <c r="C573" s="10">
        <f t="shared" si="146"/>
        <v>1111577.95</v>
      </c>
      <c r="D573" s="10">
        <f>'(Optional) Additional IN-OUT'!H580</f>
        <v>0</v>
      </c>
      <c r="E573" s="10">
        <f>ROUND(((C573+D573)*(1+Nocharge_monthly_return)),2)</f>
        <v>1116140.22</v>
      </c>
      <c r="F573" s="10">
        <f t="shared" si="147"/>
        <v>467699.25</v>
      </c>
      <c r="G573" s="10">
        <f t="shared" si="140"/>
        <v>0</v>
      </c>
      <c r="H573" s="10">
        <f>ROUND(((F573+G573)*(1+Withcharge_monthly_return)),2)</f>
        <v>469618.84</v>
      </c>
      <c r="I573" s="10">
        <f t="shared" si="138"/>
        <v>721.51</v>
      </c>
      <c r="J573" t="b">
        <f t="shared" si="148"/>
        <v>0</v>
      </c>
      <c r="K573" s="10">
        <f t="shared" si="139"/>
        <v>0</v>
      </c>
      <c r="L573" s="24">
        <f t="shared" si="149"/>
        <v>721.51</v>
      </c>
      <c r="M573" s="24">
        <f t="shared" si="150"/>
        <v>468897.33</v>
      </c>
      <c r="N573" s="24">
        <f t="shared" si="151"/>
        <v>647242.8899999999</v>
      </c>
      <c r="O573" s="24">
        <f t="shared" si="152"/>
        <v>215330.55000000005</v>
      </c>
      <c r="P573" s="24">
        <f t="shared" si="145"/>
        <v>114000</v>
      </c>
      <c r="Q573" s="7">
        <f t="shared" si="141"/>
        <v>8.7907036842105253</v>
      </c>
      <c r="R573" s="7">
        <f t="shared" si="142"/>
        <v>3.1131344736842106</v>
      </c>
      <c r="S573" s="5">
        <f t="shared" si="143"/>
        <v>4.9558512302068966E-2</v>
      </c>
      <c r="T573" s="5">
        <f t="shared" si="144"/>
        <v>3.0436737105251455E-2</v>
      </c>
      <c r="U573" s="5">
        <f t="shared" si="153"/>
        <v>1.9121775196817511E-2</v>
      </c>
    </row>
    <row r="574" spans="1:21" x14ac:dyDescent="0.25">
      <c r="A574">
        <v>48</v>
      </c>
      <c r="B574">
        <v>567</v>
      </c>
      <c r="C574" s="10">
        <f t="shared" si="146"/>
        <v>1116140.22</v>
      </c>
      <c r="D574" s="10">
        <f>'(Optional) Additional IN-OUT'!H581</f>
        <v>0</v>
      </c>
      <c r="E574" s="10">
        <f>ROUND(((C574+D574)*(1+Nocharge_monthly_return)),2)</f>
        <v>1120721.22</v>
      </c>
      <c r="F574" s="10">
        <f t="shared" si="147"/>
        <v>468897.33</v>
      </c>
      <c r="G574" s="10">
        <f t="shared" si="140"/>
        <v>0</v>
      </c>
      <c r="H574" s="10">
        <f>ROUND(((F574+G574)*(1+Withcharge_monthly_return)),2)</f>
        <v>470821.84</v>
      </c>
      <c r="I574" s="10">
        <f t="shared" si="138"/>
        <v>723.36</v>
      </c>
      <c r="J574" t="b">
        <f t="shared" si="148"/>
        <v>0</v>
      </c>
      <c r="K574" s="10">
        <f t="shared" si="139"/>
        <v>0</v>
      </c>
      <c r="L574" s="24">
        <f t="shared" si="149"/>
        <v>723.36</v>
      </c>
      <c r="M574" s="24">
        <f t="shared" si="150"/>
        <v>470098.48000000004</v>
      </c>
      <c r="N574" s="24">
        <f t="shared" si="151"/>
        <v>650622.74</v>
      </c>
      <c r="O574" s="24">
        <f t="shared" si="152"/>
        <v>216053.91000000003</v>
      </c>
      <c r="P574" s="24">
        <f t="shared" si="145"/>
        <v>114000</v>
      </c>
      <c r="Q574" s="7">
        <f t="shared" si="141"/>
        <v>8.8308878947368417</v>
      </c>
      <c r="R574" s="7">
        <f t="shared" si="142"/>
        <v>3.1236708771929829</v>
      </c>
      <c r="S574" s="5">
        <f t="shared" si="143"/>
        <v>4.955995885733263E-2</v>
      </c>
      <c r="T574" s="5">
        <f t="shared" si="144"/>
        <v>3.043804149768092E-2</v>
      </c>
      <c r="U574" s="5">
        <f t="shared" si="153"/>
        <v>1.912191735965171E-2</v>
      </c>
    </row>
    <row r="575" spans="1:21" x14ac:dyDescent="0.25">
      <c r="A575">
        <v>48</v>
      </c>
      <c r="B575">
        <v>568</v>
      </c>
      <c r="C575" s="10">
        <f t="shared" si="146"/>
        <v>1120721.22</v>
      </c>
      <c r="D575" s="10">
        <f>'(Optional) Additional IN-OUT'!H582</f>
        <v>0</v>
      </c>
      <c r="E575" s="10">
        <f>ROUND(((C575+D575)*(1+Nocharge_monthly_return)),2)</f>
        <v>1125321.02</v>
      </c>
      <c r="F575" s="10">
        <f t="shared" si="147"/>
        <v>470098.48000000004</v>
      </c>
      <c r="G575" s="10">
        <f t="shared" si="140"/>
        <v>0</v>
      </c>
      <c r="H575" s="10">
        <f>ROUND(((F575+G575)*(1+Withcharge_monthly_return)),2)</f>
        <v>472027.91</v>
      </c>
      <c r="I575" s="10">
        <f t="shared" si="138"/>
        <v>725.21</v>
      </c>
      <c r="J575" t="b">
        <f t="shared" si="148"/>
        <v>0</v>
      </c>
      <c r="K575" s="10">
        <f t="shared" si="139"/>
        <v>0</v>
      </c>
      <c r="L575" s="24">
        <f t="shared" si="149"/>
        <v>725.21</v>
      </c>
      <c r="M575" s="24">
        <f t="shared" si="150"/>
        <v>471302.69999999995</v>
      </c>
      <c r="N575" s="24">
        <f t="shared" si="151"/>
        <v>654018.32000000007</v>
      </c>
      <c r="O575" s="24">
        <f t="shared" si="152"/>
        <v>216779.12000000002</v>
      </c>
      <c r="P575" s="24">
        <f t="shared" si="145"/>
        <v>114000</v>
      </c>
      <c r="Q575" s="7">
        <f t="shared" si="141"/>
        <v>8.8712370175438604</v>
      </c>
      <c r="R575" s="7">
        <f t="shared" si="142"/>
        <v>3.1342342105263157</v>
      </c>
      <c r="S575" s="5">
        <f t="shared" si="143"/>
        <v>4.9561400283564538E-2</v>
      </c>
      <c r="T575" s="5">
        <f t="shared" si="144"/>
        <v>3.0439340979009133E-2</v>
      </c>
      <c r="U575" s="5">
        <f t="shared" si="153"/>
        <v>1.9122059304555405E-2</v>
      </c>
    </row>
    <row r="576" spans="1:21" x14ac:dyDescent="0.25">
      <c r="A576">
        <v>48</v>
      </c>
      <c r="B576">
        <v>569</v>
      </c>
      <c r="C576" s="10">
        <f t="shared" si="146"/>
        <v>1125321.02</v>
      </c>
      <c r="D576" s="10">
        <f>'(Optional) Additional IN-OUT'!H583</f>
        <v>0</v>
      </c>
      <c r="E576" s="10">
        <f>ROUND(((C576+D576)*(1+Nocharge_monthly_return)),2)</f>
        <v>1129939.7</v>
      </c>
      <c r="F576" s="10">
        <f t="shared" si="147"/>
        <v>471302.69999999995</v>
      </c>
      <c r="G576" s="10">
        <f t="shared" si="140"/>
        <v>0</v>
      </c>
      <c r="H576" s="10">
        <f>ROUND(((F576+G576)*(1+Withcharge_monthly_return)),2)</f>
        <v>473237.08</v>
      </c>
      <c r="I576" s="10">
        <f t="shared" si="138"/>
        <v>727.07</v>
      </c>
      <c r="J576" t="b">
        <f t="shared" si="148"/>
        <v>0</v>
      </c>
      <c r="K576" s="10">
        <f t="shared" si="139"/>
        <v>0</v>
      </c>
      <c r="L576" s="24">
        <f t="shared" si="149"/>
        <v>727.07</v>
      </c>
      <c r="M576" s="24">
        <f t="shared" si="150"/>
        <v>472510.01</v>
      </c>
      <c r="N576" s="24">
        <f t="shared" si="151"/>
        <v>657429.68999999994</v>
      </c>
      <c r="O576" s="24">
        <f t="shared" si="152"/>
        <v>217506.19000000003</v>
      </c>
      <c r="P576" s="24">
        <f t="shared" si="145"/>
        <v>114000</v>
      </c>
      <c r="Q576" s="7">
        <f t="shared" si="141"/>
        <v>8.9117517543859641</v>
      </c>
      <c r="R576" s="7">
        <f t="shared" si="142"/>
        <v>3.1448246491228069</v>
      </c>
      <c r="S576" s="5">
        <f t="shared" si="143"/>
        <v>4.9562836663709524E-2</v>
      </c>
      <c r="T576" s="5">
        <f t="shared" si="144"/>
        <v>3.0440636134896386E-2</v>
      </c>
      <c r="U576" s="5">
        <f t="shared" si="153"/>
        <v>1.9122200528813138E-2</v>
      </c>
    </row>
    <row r="577" spans="1:21" x14ac:dyDescent="0.25">
      <c r="A577">
        <v>48</v>
      </c>
      <c r="B577">
        <v>570</v>
      </c>
      <c r="C577" s="10">
        <f t="shared" si="146"/>
        <v>1129939.7</v>
      </c>
      <c r="D577" s="10">
        <f>'(Optional) Additional IN-OUT'!H584</f>
        <v>0</v>
      </c>
      <c r="E577" s="10">
        <f>ROUND(((C577+D577)*(1+Nocharge_monthly_return)),2)</f>
        <v>1134577.33</v>
      </c>
      <c r="F577" s="10">
        <f t="shared" si="147"/>
        <v>472510.01</v>
      </c>
      <c r="G577" s="10">
        <f t="shared" si="140"/>
        <v>0</v>
      </c>
      <c r="H577" s="10">
        <f>ROUND(((F577+G577)*(1+Withcharge_monthly_return)),2)</f>
        <v>474449.34</v>
      </c>
      <c r="I577" s="10">
        <f t="shared" si="138"/>
        <v>728.93</v>
      </c>
      <c r="J577" t="b">
        <f t="shared" si="148"/>
        <v>0</v>
      </c>
      <c r="K577" s="10">
        <f t="shared" si="139"/>
        <v>0</v>
      </c>
      <c r="L577" s="24">
        <f t="shared" si="149"/>
        <v>728.93</v>
      </c>
      <c r="M577" s="24">
        <f t="shared" si="150"/>
        <v>473720.41000000003</v>
      </c>
      <c r="N577" s="24">
        <f t="shared" si="151"/>
        <v>660856.92000000004</v>
      </c>
      <c r="O577" s="24">
        <f t="shared" si="152"/>
        <v>218235.12000000002</v>
      </c>
      <c r="P577" s="24">
        <f t="shared" si="145"/>
        <v>114000</v>
      </c>
      <c r="Q577" s="7">
        <f t="shared" si="141"/>
        <v>8.9524327192982458</v>
      </c>
      <c r="R577" s="7">
        <f t="shared" si="142"/>
        <v>3.1554421929824565</v>
      </c>
      <c r="S577" s="5">
        <f t="shared" si="143"/>
        <v>4.9564267878303946E-2</v>
      </c>
      <c r="T577" s="5">
        <f t="shared" si="144"/>
        <v>3.0441926624393833E-2</v>
      </c>
      <c r="U577" s="5">
        <f t="shared" si="153"/>
        <v>1.9122341253910113E-2</v>
      </c>
    </row>
    <row r="578" spans="1:21" x14ac:dyDescent="0.25">
      <c r="A578">
        <v>48</v>
      </c>
      <c r="B578">
        <v>571</v>
      </c>
      <c r="C578" s="10">
        <f t="shared" si="146"/>
        <v>1134577.33</v>
      </c>
      <c r="D578" s="10">
        <f>'(Optional) Additional IN-OUT'!H585</f>
        <v>0</v>
      </c>
      <c r="E578" s="10">
        <f>ROUND(((C578+D578)*(1+Nocharge_monthly_return)),2)</f>
        <v>1139234</v>
      </c>
      <c r="F578" s="10">
        <f t="shared" si="147"/>
        <v>473720.41000000003</v>
      </c>
      <c r="G578" s="10">
        <f t="shared" si="140"/>
        <v>0</v>
      </c>
      <c r="H578" s="10">
        <f>ROUND(((F578+G578)*(1+Withcharge_monthly_return)),2)</f>
        <v>475664.71</v>
      </c>
      <c r="I578" s="10">
        <f t="shared" si="138"/>
        <v>730.8</v>
      </c>
      <c r="J578" t="b">
        <f t="shared" si="148"/>
        <v>0</v>
      </c>
      <c r="K578" s="10">
        <f t="shared" si="139"/>
        <v>0</v>
      </c>
      <c r="L578" s="24">
        <f t="shared" si="149"/>
        <v>730.8</v>
      </c>
      <c r="M578" s="24">
        <f t="shared" si="150"/>
        <v>474933.91000000003</v>
      </c>
      <c r="N578" s="24">
        <f t="shared" si="151"/>
        <v>664300.09</v>
      </c>
      <c r="O578" s="24">
        <f t="shared" si="152"/>
        <v>218965.92</v>
      </c>
      <c r="P578" s="24">
        <f t="shared" si="145"/>
        <v>114000</v>
      </c>
      <c r="Q578" s="7">
        <f t="shared" si="141"/>
        <v>8.9932807017543865</v>
      </c>
      <c r="R578" s="7">
        <f t="shared" si="142"/>
        <v>3.1660869298245613</v>
      </c>
      <c r="S578" s="5">
        <f t="shared" si="143"/>
        <v>4.9565694192176879E-2</v>
      </c>
      <c r="T578" s="5">
        <f t="shared" si="144"/>
        <v>3.0443212567687797E-2</v>
      </c>
      <c r="U578" s="5">
        <f t="shared" si="153"/>
        <v>1.9122481624489082E-2</v>
      </c>
    </row>
    <row r="579" spans="1:21" x14ac:dyDescent="0.25">
      <c r="A579">
        <v>48</v>
      </c>
      <c r="B579">
        <v>572</v>
      </c>
      <c r="C579" s="10">
        <f t="shared" si="146"/>
        <v>1139234</v>
      </c>
      <c r="D579" s="10">
        <f>'(Optional) Additional IN-OUT'!H586</f>
        <v>0</v>
      </c>
      <c r="E579" s="10">
        <f>ROUND(((C579+D579)*(1+Nocharge_monthly_return)),2)</f>
        <v>1143909.78</v>
      </c>
      <c r="F579" s="10">
        <f t="shared" si="147"/>
        <v>474933.91000000003</v>
      </c>
      <c r="G579" s="10">
        <f t="shared" si="140"/>
        <v>0</v>
      </c>
      <c r="H579" s="10">
        <f>ROUND(((F579+G579)*(1+Withcharge_monthly_return)),2)</f>
        <v>476883.19</v>
      </c>
      <c r="I579" s="10">
        <f t="shared" si="138"/>
        <v>732.67</v>
      </c>
      <c r="J579" t="b">
        <f t="shared" si="148"/>
        <v>0</v>
      </c>
      <c r="K579" s="10">
        <f t="shared" si="139"/>
        <v>0</v>
      </c>
      <c r="L579" s="24">
        <f t="shared" si="149"/>
        <v>732.67</v>
      </c>
      <c r="M579" s="24">
        <f t="shared" si="150"/>
        <v>476150.52</v>
      </c>
      <c r="N579" s="24">
        <f t="shared" si="151"/>
        <v>667759.26</v>
      </c>
      <c r="O579" s="24">
        <f t="shared" si="152"/>
        <v>219698.59000000003</v>
      </c>
      <c r="P579" s="24">
        <f t="shared" si="145"/>
        <v>114000</v>
      </c>
      <c r="Q579" s="7">
        <f t="shared" si="141"/>
        <v>9.034296315789474</v>
      </c>
      <c r="R579" s="7">
        <f t="shared" si="142"/>
        <v>3.1767589473684215</v>
      </c>
      <c r="S579" s="5">
        <f t="shared" si="143"/>
        <v>4.9567115473316797E-2</v>
      </c>
      <c r="T579" s="5">
        <f t="shared" si="144"/>
        <v>3.0444494082231974E-2</v>
      </c>
      <c r="U579" s="5">
        <f t="shared" si="153"/>
        <v>1.9122621391084824E-2</v>
      </c>
    </row>
    <row r="580" spans="1:21" x14ac:dyDescent="0.25">
      <c r="A580">
        <v>48</v>
      </c>
      <c r="B580">
        <v>573</v>
      </c>
      <c r="C580" s="10">
        <f t="shared" si="146"/>
        <v>1143909.78</v>
      </c>
      <c r="D580" s="10">
        <f>'(Optional) Additional IN-OUT'!H587</f>
        <v>0</v>
      </c>
      <c r="E580" s="10">
        <f>ROUND(((C580+D580)*(1+Nocharge_monthly_return)),2)</f>
        <v>1148604.75</v>
      </c>
      <c r="F580" s="10">
        <f t="shared" si="147"/>
        <v>476150.52</v>
      </c>
      <c r="G580" s="10">
        <f t="shared" si="140"/>
        <v>0</v>
      </c>
      <c r="H580" s="10">
        <f>ROUND(((F580+G580)*(1+Withcharge_monthly_return)),2)</f>
        <v>478104.79</v>
      </c>
      <c r="I580" s="10">
        <f t="shared" si="138"/>
        <v>734.55</v>
      </c>
      <c r="J580" t="b">
        <f t="shared" si="148"/>
        <v>0</v>
      </c>
      <c r="K580" s="10">
        <f t="shared" si="139"/>
        <v>0</v>
      </c>
      <c r="L580" s="24">
        <f t="shared" si="149"/>
        <v>734.55</v>
      </c>
      <c r="M580" s="24">
        <f t="shared" si="150"/>
        <v>477370.24</v>
      </c>
      <c r="N580" s="24">
        <f t="shared" si="151"/>
        <v>671234.51</v>
      </c>
      <c r="O580" s="24">
        <f t="shared" si="152"/>
        <v>220433.14</v>
      </c>
      <c r="P580" s="24">
        <f t="shared" si="145"/>
        <v>114000</v>
      </c>
      <c r="Q580" s="7">
        <f t="shared" si="141"/>
        <v>9.0754802631578944</v>
      </c>
      <c r="R580" s="7">
        <f t="shared" si="142"/>
        <v>3.1874582456140352</v>
      </c>
      <c r="S580" s="5">
        <f t="shared" si="143"/>
        <v>4.9568531778426746E-2</v>
      </c>
      <c r="T580" s="5">
        <f t="shared" si="144"/>
        <v>3.044577083072612E-2</v>
      </c>
      <c r="U580" s="5">
        <f t="shared" si="153"/>
        <v>1.9122760947700625E-2</v>
      </c>
    </row>
    <row r="581" spans="1:21" x14ac:dyDescent="0.25">
      <c r="A581">
        <v>48</v>
      </c>
      <c r="B581">
        <v>574</v>
      </c>
      <c r="C581" s="10">
        <f t="shared" si="146"/>
        <v>1148604.75</v>
      </c>
      <c r="D581" s="10">
        <f>'(Optional) Additional IN-OUT'!H588</f>
        <v>0</v>
      </c>
      <c r="E581" s="10">
        <f>ROUND(((C581+D581)*(1+Nocharge_monthly_return)),2)</f>
        <v>1153318.99</v>
      </c>
      <c r="F581" s="10">
        <f t="shared" si="147"/>
        <v>477370.24</v>
      </c>
      <c r="G581" s="10">
        <f t="shared" si="140"/>
        <v>0</v>
      </c>
      <c r="H581" s="10">
        <f>ROUND(((F581+G581)*(1+Withcharge_monthly_return)),2)</f>
        <v>479329.52</v>
      </c>
      <c r="I581" s="10">
        <f t="shared" si="138"/>
        <v>736.43</v>
      </c>
      <c r="J581" t="b">
        <f t="shared" si="148"/>
        <v>0</v>
      </c>
      <c r="K581" s="10">
        <f t="shared" si="139"/>
        <v>0</v>
      </c>
      <c r="L581" s="24">
        <f t="shared" si="149"/>
        <v>736.43</v>
      </c>
      <c r="M581" s="24">
        <f t="shared" si="150"/>
        <v>478593.09</v>
      </c>
      <c r="N581" s="24">
        <f t="shared" si="151"/>
        <v>674725.89999999991</v>
      </c>
      <c r="O581" s="24">
        <f t="shared" si="152"/>
        <v>221169.57</v>
      </c>
      <c r="P581" s="24">
        <f t="shared" si="145"/>
        <v>114000</v>
      </c>
      <c r="Q581" s="7">
        <f t="shared" si="141"/>
        <v>9.1168332456140355</v>
      </c>
      <c r="R581" s="7">
        <f t="shared" si="142"/>
        <v>3.1981850000000005</v>
      </c>
      <c r="S581" s="5">
        <f t="shared" si="143"/>
        <v>4.9569943157199044E-2</v>
      </c>
      <c r="T581" s="5">
        <f t="shared" si="144"/>
        <v>3.0447043381217096E-2</v>
      </c>
      <c r="U581" s="5">
        <f t="shared" si="153"/>
        <v>1.9122899775981948E-2</v>
      </c>
    </row>
    <row r="582" spans="1:21" x14ac:dyDescent="0.25">
      <c r="A582">
        <v>48</v>
      </c>
      <c r="B582">
        <v>575</v>
      </c>
      <c r="C582" s="10">
        <f t="shared" si="146"/>
        <v>1153318.99</v>
      </c>
      <c r="D582" s="10">
        <f>'(Optional) Additional IN-OUT'!H589</f>
        <v>0</v>
      </c>
      <c r="E582" s="10">
        <f>ROUND(((C582+D582)*(1+Nocharge_monthly_return)),2)</f>
        <v>1158052.58</v>
      </c>
      <c r="F582" s="10">
        <f t="shared" si="147"/>
        <v>478593.09</v>
      </c>
      <c r="G582" s="10">
        <f t="shared" si="140"/>
        <v>0</v>
      </c>
      <c r="H582" s="10">
        <f>ROUND(((F582+G582)*(1+Withcharge_monthly_return)),2)</f>
        <v>480557.39</v>
      </c>
      <c r="I582" s="10">
        <f t="shared" si="138"/>
        <v>738.32</v>
      </c>
      <c r="J582" t="b">
        <f t="shared" si="148"/>
        <v>0</v>
      </c>
      <c r="K582" s="10">
        <f t="shared" si="139"/>
        <v>0</v>
      </c>
      <c r="L582" s="24">
        <f t="shared" si="149"/>
        <v>738.32</v>
      </c>
      <c r="M582" s="24">
        <f t="shared" si="150"/>
        <v>479819.07</v>
      </c>
      <c r="N582" s="24">
        <f t="shared" si="151"/>
        <v>678233.51</v>
      </c>
      <c r="O582" s="24">
        <f t="shared" si="152"/>
        <v>221907.89</v>
      </c>
      <c r="P582" s="24">
        <f t="shared" si="145"/>
        <v>114000</v>
      </c>
      <c r="Q582" s="7">
        <f t="shared" si="141"/>
        <v>9.1583559649122819</v>
      </c>
      <c r="R582" s="7">
        <f t="shared" si="142"/>
        <v>3.2089392105263155</v>
      </c>
      <c r="S582" s="5">
        <f t="shared" si="143"/>
        <v>4.9571349652480626E-2</v>
      </c>
      <c r="T582" s="5">
        <f t="shared" si="144"/>
        <v>3.044831139497586E-2</v>
      </c>
      <c r="U582" s="5">
        <f t="shared" si="153"/>
        <v>1.9123038257504766E-2</v>
      </c>
    </row>
    <row r="583" spans="1:21" x14ac:dyDescent="0.25">
      <c r="A583">
        <v>48</v>
      </c>
      <c r="B583">
        <v>576</v>
      </c>
      <c r="C583" s="10">
        <f t="shared" si="146"/>
        <v>1158052.58</v>
      </c>
      <c r="D583" s="10">
        <f>'(Optional) Additional IN-OUT'!H590</f>
        <v>0</v>
      </c>
      <c r="E583" s="10">
        <f>ROUND(((C583+D583)*(1+Nocharge_monthly_return)),2)</f>
        <v>1162805.6000000001</v>
      </c>
      <c r="F583" s="10">
        <f t="shared" si="147"/>
        <v>479819.07</v>
      </c>
      <c r="G583" s="10">
        <f t="shared" si="140"/>
        <v>0</v>
      </c>
      <c r="H583" s="10">
        <f>ROUND(((F583+G583)*(1+Withcharge_monthly_return)),2)</f>
        <v>481788.4</v>
      </c>
      <c r="I583" s="10">
        <f t="shared" si="138"/>
        <v>740.21</v>
      </c>
      <c r="J583" t="b">
        <f t="shared" si="148"/>
        <v>0</v>
      </c>
      <c r="K583" s="10">
        <f t="shared" si="139"/>
        <v>0</v>
      </c>
      <c r="L583" s="24">
        <f t="shared" si="149"/>
        <v>740.21</v>
      </c>
      <c r="M583" s="24">
        <f t="shared" si="150"/>
        <v>481048.19</v>
      </c>
      <c r="N583" s="24">
        <f t="shared" si="151"/>
        <v>681757.41000000015</v>
      </c>
      <c r="O583" s="24">
        <f t="shared" si="152"/>
        <v>222648.1</v>
      </c>
      <c r="P583" s="24">
        <f t="shared" si="145"/>
        <v>114000</v>
      </c>
      <c r="Q583" s="7">
        <f t="shared" si="141"/>
        <v>9.2000491228070178</v>
      </c>
      <c r="R583" s="7">
        <f t="shared" si="142"/>
        <v>3.2197209649122804</v>
      </c>
      <c r="S583" s="5">
        <f t="shared" si="143"/>
        <v>4.9572751300436355E-2</v>
      </c>
      <c r="T583" s="5">
        <f t="shared" si="144"/>
        <v>3.0449574984647912E-2</v>
      </c>
      <c r="U583" s="5">
        <f t="shared" si="153"/>
        <v>1.9123176315788443E-2</v>
      </c>
    </row>
    <row r="584" spans="1:21" x14ac:dyDescent="0.25">
      <c r="A584">
        <v>49</v>
      </c>
      <c r="B584">
        <v>577</v>
      </c>
      <c r="C584" s="10">
        <f t="shared" si="146"/>
        <v>1162805.6000000001</v>
      </c>
      <c r="D584" s="10">
        <f>'(Optional) Additional IN-OUT'!H591</f>
        <v>0</v>
      </c>
      <c r="E584" s="10">
        <f>ROUND(((C584+D584)*(1+Nocharge_monthly_return)),2)</f>
        <v>1167578.1299999999</v>
      </c>
      <c r="F584" s="10">
        <f t="shared" si="147"/>
        <v>481048.19</v>
      </c>
      <c r="G584" s="10">
        <f t="shared" si="140"/>
        <v>0</v>
      </c>
      <c r="H584" s="10">
        <f>ROUND(((F584+G584)*(1+Withcharge_monthly_return)),2)</f>
        <v>483022.57</v>
      </c>
      <c r="I584" s="10">
        <f t="shared" ref="I584:I647" si="154">ROUND(H584*Monthly_charges,2)</f>
        <v>742.11</v>
      </c>
      <c r="J584" t="b">
        <f t="shared" si="148"/>
        <v>1</v>
      </c>
      <c r="K584" s="10">
        <f t="shared" ref="K584:K647" si="155">IF(J584=TRUE,EQ_Ongoing_Monetary+Product_Ongoing_Monetary,0)</f>
        <v>0</v>
      </c>
      <c r="L584" s="24">
        <f t="shared" si="149"/>
        <v>742.11</v>
      </c>
      <c r="M584" s="24">
        <f t="shared" si="150"/>
        <v>482280.46</v>
      </c>
      <c r="N584" s="24">
        <f t="shared" si="151"/>
        <v>685297.66999999993</v>
      </c>
      <c r="O584" s="24">
        <f t="shared" si="152"/>
        <v>223390.21</v>
      </c>
      <c r="P584" s="24">
        <f t="shared" si="145"/>
        <v>114000</v>
      </c>
      <c r="Q584" s="7">
        <f t="shared" si="141"/>
        <v>9.2419134210526313</v>
      </c>
      <c r="R584" s="7">
        <f t="shared" si="142"/>
        <v>3.230530350877193</v>
      </c>
      <c r="S584" s="5">
        <f t="shared" si="143"/>
        <v>4.9574148130708942E-2</v>
      </c>
      <c r="T584" s="5">
        <f t="shared" si="144"/>
        <v>3.0450834260281029E-2</v>
      </c>
      <c r="U584" s="5">
        <f t="shared" si="153"/>
        <v>1.9123313870427913E-2</v>
      </c>
    </row>
    <row r="585" spans="1:21" x14ac:dyDescent="0.25">
      <c r="A585">
        <v>49</v>
      </c>
      <c r="B585">
        <v>578</v>
      </c>
      <c r="C585" s="10">
        <f t="shared" si="146"/>
        <v>1167578.1299999999</v>
      </c>
      <c r="D585" s="10">
        <f>'(Optional) Additional IN-OUT'!H592</f>
        <v>0</v>
      </c>
      <c r="E585" s="10">
        <f>ROUND(((C585+D585)*(1+Nocharge_monthly_return)),2)</f>
        <v>1172370.25</v>
      </c>
      <c r="F585" s="10">
        <f t="shared" si="147"/>
        <v>482280.46</v>
      </c>
      <c r="G585" s="10">
        <f t="shared" ref="G585:G648" si="156">D585</f>
        <v>0</v>
      </c>
      <c r="H585" s="10">
        <f>ROUND(((F585+G585)*(1+Withcharge_monthly_return)),2)</f>
        <v>484259.89</v>
      </c>
      <c r="I585" s="10">
        <f t="shared" si="154"/>
        <v>744.01</v>
      </c>
      <c r="J585" t="b">
        <f t="shared" si="148"/>
        <v>0</v>
      </c>
      <c r="K585" s="10">
        <f t="shared" si="155"/>
        <v>0</v>
      </c>
      <c r="L585" s="24">
        <f t="shared" si="149"/>
        <v>744.01</v>
      </c>
      <c r="M585" s="24">
        <f t="shared" si="150"/>
        <v>483515.88</v>
      </c>
      <c r="N585" s="24">
        <f t="shared" si="151"/>
        <v>688854.37</v>
      </c>
      <c r="O585" s="24">
        <f t="shared" si="152"/>
        <v>224134.22</v>
      </c>
      <c r="P585" s="24">
        <f t="shared" si="145"/>
        <v>114000</v>
      </c>
      <c r="Q585" s="7">
        <f t="shared" ref="Q585:Q648" si="157">(E585/P585)-1</f>
        <v>9.2839495614035084</v>
      </c>
      <c r="R585" s="7">
        <f t="shared" ref="R585:R648" si="158">(M585/P585)-1</f>
        <v>3.2413673684210531</v>
      </c>
      <c r="S585" s="5">
        <f t="shared" ref="S585:S648" si="159">RATE(B585/12,,P585,-E585)</f>
        <v>4.957554016657769E-2</v>
      </c>
      <c r="T585" s="5">
        <f t="shared" ref="T585:T648" si="160">RATE(B585/12,,P585,-M585)</f>
        <v>3.0452088886906394E-2</v>
      </c>
      <c r="U585" s="5">
        <f t="shared" si="153"/>
        <v>1.9123451279671296E-2</v>
      </c>
    </row>
    <row r="586" spans="1:21" x14ac:dyDescent="0.25">
      <c r="A586">
        <v>49</v>
      </c>
      <c r="B586">
        <v>579</v>
      </c>
      <c r="C586" s="10">
        <f t="shared" si="146"/>
        <v>1172370.25</v>
      </c>
      <c r="D586" s="10">
        <f>'(Optional) Additional IN-OUT'!H593</f>
        <v>0</v>
      </c>
      <c r="E586" s="10">
        <f>ROUND(((C586+D586)*(1+Nocharge_monthly_return)),2)</f>
        <v>1177182.03</v>
      </c>
      <c r="F586" s="10">
        <f t="shared" si="147"/>
        <v>483515.88</v>
      </c>
      <c r="G586" s="10">
        <f t="shared" si="156"/>
        <v>0</v>
      </c>
      <c r="H586" s="10">
        <f>ROUND(((F586+G586)*(1+Withcharge_monthly_return)),2)</f>
        <v>485500.38</v>
      </c>
      <c r="I586" s="10">
        <f t="shared" si="154"/>
        <v>745.91</v>
      </c>
      <c r="J586" t="b">
        <f t="shared" si="148"/>
        <v>0</v>
      </c>
      <c r="K586" s="10">
        <f t="shared" si="155"/>
        <v>0</v>
      </c>
      <c r="L586" s="24">
        <f t="shared" si="149"/>
        <v>745.91</v>
      </c>
      <c r="M586" s="24">
        <f t="shared" si="150"/>
        <v>484754.47000000003</v>
      </c>
      <c r="N586" s="24">
        <f t="shared" si="151"/>
        <v>692427.56</v>
      </c>
      <c r="O586" s="24">
        <f t="shared" si="152"/>
        <v>224880.13</v>
      </c>
      <c r="P586" s="24">
        <f t="shared" ref="P586:P649" si="161">P585+D586</f>
        <v>114000</v>
      </c>
      <c r="Q586" s="7">
        <f t="shared" si="157"/>
        <v>9.3261581578947368</v>
      </c>
      <c r="R586" s="7">
        <f t="shared" si="158"/>
        <v>3.252232192982456</v>
      </c>
      <c r="S586" s="5">
        <f t="shared" si="159"/>
        <v>4.9576927240324288E-2</v>
      </c>
      <c r="T586" s="5">
        <f t="shared" si="160"/>
        <v>3.0453339415729561E-2</v>
      </c>
      <c r="U586" s="5">
        <f t="shared" si="153"/>
        <v>1.9123587824594727E-2</v>
      </c>
    </row>
    <row r="587" spans="1:21" x14ac:dyDescent="0.25">
      <c r="A587">
        <v>49</v>
      </c>
      <c r="B587">
        <v>580</v>
      </c>
      <c r="C587" s="10">
        <f t="shared" si="146"/>
        <v>1177182.03</v>
      </c>
      <c r="D587" s="10">
        <f>'(Optional) Additional IN-OUT'!H594</f>
        <v>0</v>
      </c>
      <c r="E587" s="10">
        <f>ROUND(((C587+D587)*(1+Nocharge_monthly_return)),2)</f>
        <v>1182013.56</v>
      </c>
      <c r="F587" s="10">
        <f t="shared" si="147"/>
        <v>484754.47000000003</v>
      </c>
      <c r="G587" s="10">
        <f t="shared" si="156"/>
        <v>0</v>
      </c>
      <c r="H587" s="10">
        <f>ROUND(((F587+G587)*(1+Withcharge_monthly_return)),2)</f>
        <v>486744.06</v>
      </c>
      <c r="I587" s="10">
        <f t="shared" si="154"/>
        <v>747.82</v>
      </c>
      <c r="J587" t="b">
        <f t="shared" si="148"/>
        <v>0</v>
      </c>
      <c r="K587" s="10">
        <f t="shared" si="155"/>
        <v>0</v>
      </c>
      <c r="L587" s="24">
        <f t="shared" si="149"/>
        <v>747.82</v>
      </c>
      <c r="M587" s="24">
        <f t="shared" si="150"/>
        <v>485996.24</v>
      </c>
      <c r="N587" s="24">
        <f t="shared" si="151"/>
        <v>696017.32000000007</v>
      </c>
      <c r="O587" s="24">
        <f t="shared" si="152"/>
        <v>225627.95</v>
      </c>
      <c r="P587" s="24">
        <f t="shared" si="161"/>
        <v>114000</v>
      </c>
      <c r="Q587" s="7">
        <f t="shared" si="157"/>
        <v>9.3685400000000012</v>
      </c>
      <c r="R587" s="7">
        <f t="shared" si="158"/>
        <v>3.263124912280702</v>
      </c>
      <c r="S587" s="5">
        <f t="shared" si="159"/>
        <v>4.9578309549894534E-2</v>
      </c>
      <c r="T587" s="5">
        <f t="shared" si="160"/>
        <v>3.0454585949199867E-2</v>
      </c>
      <c r="U587" s="5">
        <f t="shared" si="153"/>
        <v>1.9123723600694666E-2</v>
      </c>
    </row>
    <row r="588" spans="1:21" x14ac:dyDescent="0.25">
      <c r="A588">
        <v>49</v>
      </c>
      <c r="B588">
        <v>581</v>
      </c>
      <c r="C588" s="10">
        <f t="shared" si="146"/>
        <v>1182013.56</v>
      </c>
      <c r="D588" s="10">
        <f>'(Optional) Additional IN-OUT'!H595</f>
        <v>0</v>
      </c>
      <c r="E588" s="10">
        <f>ROUND(((C588+D588)*(1+Nocharge_monthly_return)),2)</f>
        <v>1186864.92</v>
      </c>
      <c r="F588" s="10">
        <f t="shared" si="147"/>
        <v>485996.24</v>
      </c>
      <c r="G588" s="10">
        <f t="shared" si="156"/>
        <v>0</v>
      </c>
      <c r="H588" s="10">
        <f>ROUND(((F588+G588)*(1+Withcharge_monthly_return)),2)</f>
        <v>487990.92</v>
      </c>
      <c r="I588" s="10">
        <f t="shared" si="154"/>
        <v>749.74</v>
      </c>
      <c r="J588" t="b">
        <f t="shared" si="148"/>
        <v>0</v>
      </c>
      <c r="K588" s="10">
        <f t="shared" si="155"/>
        <v>0</v>
      </c>
      <c r="L588" s="24">
        <f t="shared" si="149"/>
        <v>749.74</v>
      </c>
      <c r="M588" s="24">
        <f t="shared" si="150"/>
        <v>487241.18</v>
      </c>
      <c r="N588" s="24">
        <f t="shared" si="151"/>
        <v>699623.74</v>
      </c>
      <c r="O588" s="24">
        <f t="shared" si="152"/>
        <v>226377.69</v>
      </c>
      <c r="P588" s="24">
        <f t="shared" si="161"/>
        <v>114000</v>
      </c>
      <c r="Q588" s="7">
        <f t="shared" si="157"/>
        <v>9.4110957894736842</v>
      </c>
      <c r="R588" s="7">
        <f t="shared" si="158"/>
        <v>3.2740454385964908</v>
      </c>
      <c r="S588" s="5">
        <f t="shared" si="159"/>
        <v>4.9579687100374158E-2</v>
      </c>
      <c r="T588" s="5">
        <f t="shared" si="160"/>
        <v>3.0455827713701013E-2</v>
      </c>
      <c r="U588" s="5">
        <f t="shared" si="153"/>
        <v>1.9123859386673145E-2</v>
      </c>
    </row>
    <row r="589" spans="1:21" x14ac:dyDescent="0.25">
      <c r="A589">
        <v>49</v>
      </c>
      <c r="B589">
        <v>582</v>
      </c>
      <c r="C589" s="10">
        <f t="shared" si="146"/>
        <v>1186864.92</v>
      </c>
      <c r="D589" s="10">
        <f>'(Optional) Additional IN-OUT'!H596</f>
        <v>0</v>
      </c>
      <c r="E589" s="10">
        <f>ROUND(((C589+D589)*(1+Nocharge_monthly_return)),2)</f>
        <v>1191736.19</v>
      </c>
      <c r="F589" s="10">
        <f t="shared" si="147"/>
        <v>487241.18</v>
      </c>
      <c r="G589" s="10">
        <f t="shared" si="156"/>
        <v>0</v>
      </c>
      <c r="H589" s="10">
        <f>ROUND(((F589+G589)*(1+Withcharge_monthly_return)),2)</f>
        <v>489240.97</v>
      </c>
      <c r="I589" s="10">
        <f t="shared" si="154"/>
        <v>751.66</v>
      </c>
      <c r="J589" t="b">
        <f t="shared" si="148"/>
        <v>0</v>
      </c>
      <c r="K589" s="10">
        <f t="shared" si="155"/>
        <v>0</v>
      </c>
      <c r="L589" s="24">
        <f t="shared" si="149"/>
        <v>751.66</v>
      </c>
      <c r="M589" s="24">
        <f t="shared" si="150"/>
        <v>488489.31</v>
      </c>
      <c r="N589" s="24">
        <f t="shared" si="151"/>
        <v>703246.87999999989</v>
      </c>
      <c r="O589" s="24">
        <f t="shared" si="152"/>
        <v>227129.35</v>
      </c>
      <c r="P589" s="24">
        <f t="shared" si="161"/>
        <v>114000</v>
      </c>
      <c r="Q589" s="7">
        <f t="shared" si="157"/>
        <v>9.4538262280701755</v>
      </c>
      <c r="R589" s="7">
        <f t="shared" si="158"/>
        <v>3.2849939473684211</v>
      </c>
      <c r="S589" s="5">
        <f t="shared" si="159"/>
        <v>4.9581059891089359E-2</v>
      </c>
      <c r="T589" s="5">
        <f t="shared" si="160"/>
        <v>3.0457065252946898E-2</v>
      </c>
      <c r="U589" s="5">
        <f t="shared" si="153"/>
        <v>1.9123994638142461E-2</v>
      </c>
    </row>
    <row r="590" spans="1:21" x14ac:dyDescent="0.25">
      <c r="A590">
        <v>49</v>
      </c>
      <c r="B590">
        <v>583</v>
      </c>
      <c r="C590" s="10">
        <f t="shared" si="146"/>
        <v>1191736.19</v>
      </c>
      <c r="D590" s="10">
        <f>'(Optional) Additional IN-OUT'!H597</f>
        <v>0</v>
      </c>
      <c r="E590" s="10">
        <f>ROUND(((C590+D590)*(1+Nocharge_monthly_return)),2)</f>
        <v>1196627.46</v>
      </c>
      <c r="F590" s="10">
        <f t="shared" si="147"/>
        <v>488489.31</v>
      </c>
      <c r="G590" s="10">
        <f t="shared" si="156"/>
        <v>0</v>
      </c>
      <c r="H590" s="10">
        <f>ROUND(((F590+G590)*(1+Withcharge_monthly_return)),2)</f>
        <v>490494.23</v>
      </c>
      <c r="I590" s="10">
        <f t="shared" si="154"/>
        <v>753.58</v>
      </c>
      <c r="J590" t="b">
        <f t="shared" si="148"/>
        <v>0</v>
      </c>
      <c r="K590" s="10">
        <f t="shared" si="155"/>
        <v>0</v>
      </c>
      <c r="L590" s="24">
        <f t="shared" si="149"/>
        <v>753.58</v>
      </c>
      <c r="M590" s="24">
        <f t="shared" si="150"/>
        <v>489740.64999999997</v>
      </c>
      <c r="N590" s="24">
        <f t="shared" si="151"/>
        <v>706886.81</v>
      </c>
      <c r="O590" s="24">
        <f t="shared" si="152"/>
        <v>227882.93</v>
      </c>
      <c r="P590" s="24">
        <f t="shared" si="161"/>
        <v>114000</v>
      </c>
      <c r="Q590" s="7">
        <f t="shared" si="157"/>
        <v>9.4967321052631579</v>
      </c>
      <c r="R590" s="7">
        <f t="shared" si="158"/>
        <v>3.2959706140350873</v>
      </c>
      <c r="S590" s="5">
        <f t="shared" si="159"/>
        <v>4.958242809629048E-2</v>
      </c>
      <c r="T590" s="5">
        <f t="shared" si="160"/>
        <v>3.045829910074091E-2</v>
      </c>
      <c r="U590" s="5">
        <f t="shared" si="153"/>
        <v>1.9124128995549571E-2</v>
      </c>
    </row>
    <row r="591" spans="1:21" x14ac:dyDescent="0.25">
      <c r="A591">
        <v>49</v>
      </c>
      <c r="B591">
        <v>584</v>
      </c>
      <c r="C591" s="10">
        <f t="shared" si="146"/>
        <v>1196627.46</v>
      </c>
      <c r="D591" s="10">
        <f>'(Optional) Additional IN-OUT'!H598</f>
        <v>0</v>
      </c>
      <c r="E591" s="10">
        <f>ROUND(((C591+D591)*(1+Nocharge_monthly_return)),2)</f>
        <v>1201538.8</v>
      </c>
      <c r="F591" s="10">
        <f t="shared" si="147"/>
        <v>489740.64999999997</v>
      </c>
      <c r="G591" s="10">
        <f t="shared" si="156"/>
        <v>0</v>
      </c>
      <c r="H591" s="10">
        <f>ROUND(((F591+G591)*(1+Withcharge_monthly_return)),2)</f>
        <v>491750.7</v>
      </c>
      <c r="I591" s="10">
        <f t="shared" si="154"/>
        <v>755.51</v>
      </c>
      <c r="J591" t="b">
        <f t="shared" si="148"/>
        <v>0</v>
      </c>
      <c r="K591" s="10">
        <f t="shared" si="155"/>
        <v>0</v>
      </c>
      <c r="L591" s="24">
        <f t="shared" si="149"/>
        <v>755.51</v>
      </c>
      <c r="M591" s="24">
        <f t="shared" si="150"/>
        <v>490995.19</v>
      </c>
      <c r="N591" s="24">
        <f t="shared" si="151"/>
        <v>710543.6100000001</v>
      </c>
      <c r="O591" s="24">
        <f t="shared" si="152"/>
        <v>228638.44</v>
      </c>
      <c r="P591" s="24">
        <f t="shared" si="161"/>
        <v>114000</v>
      </c>
      <c r="Q591" s="7">
        <f t="shared" si="157"/>
        <v>9.5398140350877192</v>
      </c>
      <c r="R591" s="7">
        <f t="shared" si="158"/>
        <v>3.3069753508771926</v>
      </c>
      <c r="S591" s="5">
        <f t="shared" si="159"/>
        <v>4.9583791521586498E-2</v>
      </c>
      <c r="T591" s="5">
        <f t="shared" si="160"/>
        <v>3.0459528487375986E-2</v>
      </c>
      <c r="U591" s="5">
        <f t="shared" si="153"/>
        <v>1.9124263034210512E-2</v>
      </c>
    </row>
    <row r="592" spans="1:21" x14ac:dyDescent="0.25">
      <c r="A592">
        <v>49</v>
      </c>
      <c r="B592">
        <v>585</v>
      </c>
      <c r="C592" s="10">
        <f t="shared" si="146"/>
        <v>1201538.8</v>
      </c>
      <c r="D592" s="10">
        <f>'(Optional) Additional IN-OUT'!H599</f>
        <v>0</v>
      </c>
      <c r="E592" s="10">
        <f>ROUND(((C592+D592)*(1+Nocharge_monthly_return)),2)</f>
        <v>1206470.3</v>
      </c>
      <c r="F592" s="10">
        <f t="shared" si="147"/>
        <v>490995.19</v>
      </c>
      <c r="G592" s="10">
        <f t="shared" si="156"/>
        <v>0</v>
      </c>
      <c r="H592" s="10">
        <f>ROUND(((F592+G592)*(1+Withcharge_monthly_return)),2)</f>
        <v>493010.39</v>
      </c>
      <c r="I592" s="10">
        <f t="shared" si="154"/>
        <v>757.45</v>
      </c>
      <c r="J592" t="b">
        <f t="shared" si="148"/>
        <v>0</v>
      </c>
      <c r="K592" s="10">
        <f t="shared" si="155"/>
        <v>0</v>
      </c>
      <c r="L592" s="24">
        <f t="shared" si="149"/>
        <v>757.45</v>
      </c>
      <c r="M592" s="24">
        <f t="shared" si="150"/>
        <v>492252.94</v>
      </c>
      <c r="N592" s="24">
        <f t="shared" si="151"/>
        <v>714217.3600000001</v>
      </c>
      <c r="O592" s="24">
        <f t="shared" si="152"/>
        <v>229395.89</v>
      </c>
      <c r="P592" s="24">
        <f t="shared" si="161"/>
        <v>114000</v>
      </c>
      <c r="Q592" s="7">
        <f t="shared" si="157"/>
        <v>9.5830728070175439</v>
      </c>
      <c r="R592" s="7">
        <f t="shared" si="158"/>
        <v>3.3180082456140347</v>
      </c>
      <c r="S592" s="5">
        <f t="shared" si="159"/>
        <v>4.95851503283576E-2</v>
      </c>
      <c r="T592" s="5">
        <f t="shared" si="160"/>
        <v>3.0460753514340119E-2</v>
      </c>
      <c r="U592" s="5">
        <f t="shared" si="153"/>
        <v>1.912439681401748E-2</v>
      </c>
    </row>
    <row r="593" spans="1:21" x14ac:dyDescent="0.25">
      <c r="A593">
        <v>49</v>
      </c>
      <c r="B593">
        <v>586</v>
      </c>
      <c r="C593" s="10">
        <f t="shared" si="146"/>
        <v>1206470.3</v>
      </c>
      <c r="D593" s="10">
        <f>'(Optional) Additional IN-OUT'!H600</f>
        <v>0</v>
      </c>
      <c r="E593" s="10">
        <f>ROUND(((C593+D593)*(1+Nocharge_monthly_return)),2)</f>
        <v>1211422.04</v>
      </c>
      <c r="F593" s="10">
        <f t="shared" si="147"/>
        <v>492252.94</v>
      </c>
      <c r="G593" s="10">
        <f t="shared" si="156"/>
        <v>0</v>
      </c>
      <c r="H593" s="10">
        <f>ROUND(((F593+G593)*(1+Withcharge_monthly_return)),2)</f>
        <v>494273.3</v>
      </c>
      <c r="I593" s="10">
        <f t="shared" si="154"/>
        <v>759.39</v>
      </c>
      <c r="J593" t="b">
        <f t="shared" si="148"/>
        <v>0</v>
      </c>
      <c r="K593" s="10">
        <f t="shared" si="155"/>
        <v>0</v>
      </c>
      <c r="L593" s="24">
        <f t="shared" si="149"/>
        <v>759.39</v>
      </c>
      <c r="M593" s="24">
        <f t="shared" si="150"/>
        <v>493513.91</v>
      </c>
      <c r="N593" s="24">
        <f t="shared" si="151"/>
        <v>717908.13000000012</v>
      </c>
      <c r="O593" s="24">
        <f t="shared" si="152"/>
        <v>230155.28000000003</v>
      </c>
      <c r="P593" s="24">
        <f t="shared" si="161"/>
        <v>114000</v>
      </c>
      <c r="Q593" s="7">
        <f t="shared" si="157"/>
        <v>9.6265091228070183</v>
      </c>
      <c r="R593" s="7">
        <f t="shared" si="158"/>
        <v>3.3290693859649121</v>
      </c>
      <c r="S593" s="5">
        <f t="shared" si="159"/>
        <v>4.9586504491236826E-2</v>
      </c>
      <c r="T593" s="5">
        <f t="shared" si="160"/>
        <v>3.0461974280737429E-2</v>
      </c>
      <c r="U593" s="5">
        <f t="shared" si="153"/>
        <v>1.9124530210499396E-2</v>
      </c>
    </row>
    <row r="594" spans="1:21" x14ac:dyDescent="0.25">
      <c r="A594">
        <v>49</v>
      </c>
      <c r="B594">
        <v>587</v>
      </c>
      <c r="C594" s="10">
        <f t="shared" si="146"/>
        <v>1211422.04</v>
      </c>
      <c r="D594" s="10">
        <f>'(Optional) Additional IN-OUT'!H601</f>
        <v>0</v>
      </c>
      <c r="E594" s="10">
        <f>ROUND(((C594+D594)*(1+Nocharge_monthly_return)),2)</f>
        <v>1216394.1000000001</v>
      </c>
      <c r="F594" s="10">
        <f t="shared" si="147"/>
        <v>493513.91</v>
      </c>
      <c r="G594" s="10">
        <f t="shared" si="156"/>
        <v>0</v>
      </c>
      <c r="H594" s="10">
        <f>ROUND(((F594+G594)*(1+Withcharge_monthly_return)),2)</f>
        <v>495539.45</v>
      </c>
      <c r="I594" s="10">
        <f t="shared" si="154"/>
        <v>761.34</v>
      </c>
      <c r="J594" t="b">
        <f t="shared" si="148"/>
        <v>0</v>
      </c>
      <c r="K594" s="10">
        <f t="shared" si="155"/>
        <v>0</v>
      </c>
      <c r="L594" s="24">
        <f t="shared" si="149"/>
        <v>761.34</v>
      </c>
      <c r="M594" s="24">
        <f t="shared" si="150"/>
        <v>494778.11</v>
      </c>
      <c r="N594" s="24">
        <f t="shared" si="151"/>
        <v>721615.99000000011</v>
      </c>
      <c r="O594" s="24">
        <f t="shared" si="152"/>
        <v>230916.62000000002</v>
      </c>
      <c r="P594" s="24">
        <f t="shared" si="161"/>
        <v>114000</v>
      </c>
      <c r="Q594" s="7">
        <f t="shared" si="157"/>
        <v>9.6701236842105267</v>
      </c>
      <c r="R594" s="7">
        <f t="shared" si="158"/>
        <v>3.3401588596491223</v>
      </c>
      <c r="S594" s="5">
        <f t="shared" si="159"/>
        <v>4.9587853979836151E-2</v>
      </c>
      <c r="T594" s="5">
        <f t="shared" si="160"/>
        <v>3.0463190883322135E-2</v>
      </c>
      <c r="U594" s="5">
        <f t="shared" si="153"/>
        <v>1.9124663096514016E-2</v>
      </c>
    </row>
    <row r="595" spans="1:21" x14ac:dyDescent="0.25">
      <c r="A595">
        <v>49</v>
      </c>
      <c r="B595">
        <v>588</v>
      </c>
      <c r="C595" s="10">
        <f t="shared" si="146"/>
        <v>1216394.1000000001</v>
      </c>
      <c r="D595" s="10">
        <f>'(Optional) Additional IN-OUT'!H602</f>
        <v>0</v>
      </c>
      <c r="E595" s="10">
        <f>ROUND(((C595+D595)*(1+Nocharge_monthly_return)),2)</f>
        <v>1221386.57</v>
      </c>
      <c r="F595" s="10">
        <f t="shared" si="147"/>
        <v>494778.11</v>
      </c>
      <c r="G595" s="10">
        <f t="shared" si="156"/>
        <v>0</v>
      </c>
      <c r="H595" s="10">
        <f>ROUND(((F595+G595)*(1+Withcharge_monthly_return)),2)</f>
        <v>496808.84</v>
      </c>
      <c r="I595" s="10">
        <f t="shared" si="154"/>
        <v>763.29</v>
      </c>
      <c r="J595" t="b">
        <f t="shared" si="148"/>
        <v>0</v>
      </c>
      <c r="K595" s="10">
        <f t="shared" si="155"/>
        <v>0</v>
      </c>
      <c r="L595" s="24">
        <f t="shared" si="149"/>
        <v>763.29</v>
      </c>
      <c r="M595" s="24">
        <f t="shared" si="150"/>
        <v>496045.55000000005</v>
      </c>
      <c r="N595" s="24">
        <f t="shared" si="151"/>
        <v>725341.02</v>
      </c>
      <c r="O595" s="24">
        <f t="shared" si="152"/>
        <v>231679.91000000003</v>
      </c>
      <c r="P595" s="24">
        <f t="shared" si="161"/>
        <v>114000</v>
      </c>
      <c r="Q595" s="7">
        <f t="shared" si="157"/>
        <v>9.7139172807017555</v>
      </c>
      <c r="R595" s="7">
        <f t="shared" si="158"/>
        <v>3.3512767543859656</v>
      </c>
      <c r="S595" s="5">
        <f t="shared" si="159"/>
        <v>4.9589198934253884E-2</v>
      </c>
      <c r="T595" s="5">
        <f t="shared" si="160"/>
        <v>3.0464403416531973E-2</v>
      </c>
      <c r="U595" s="5">
        <f t="shared" si="153"/>
        <v>1.912479551772191E-2</v>
      </c>
    </row>
    <row r="596" spans="1:21" x14ac:dyDescent="0.25">
      <c r="A596">
        <v>50</v>
      </c>
      <c r="B596">
        <v>589</v>
      </c>
      <c r="C596" s="10">
        <f t="shared" si="146"/>
        <v>1221386.57</v>
      </c>
      <c r="D596" s="10">
        <f>'(Optional) Additional IN-OUT'!H603</f>
        <v>0</v>
      </c>
      <c r="E596" s="10">
        <f>ROUND(((C596+D596)*(1+Nocharge_monthly_return)),2)</f>
        <v>1226399.53</v>
      </c>
      <c r="F596" s="10">
        <f t="shared" si="147"/>
        <v>496045.55000000005</v>
      </c>
      <c r="G596" s="10">
        <f t="shared" si="156"/>
        <v>0</v>
      </c>
      <c r="H596" s="10">
        <f>ROUND(((F596+G596)*(1+Withcharge_monthly_return)),2)</f>
        <v>498081.48</v>
      </c>
      <c r="I596" s="10">
        <f t="shared" si="154"/>
        <v>765.24</v>
      </c>
      <c r="J596" t="b">
        <f t="shared" si="148"/>
        <v>1</v>
      </c>
      <c r="K596" s="10">
        <f t="shared" si="155"/>
        <v>0</v>
      </c>
      <c r="L596" s="24">
        <f t="shared" si="149"/>
        <v>765.24</v>
      </c>
      <c r="M596" s="24">
        <f t="shared" si="150"/>
        <v>497316.24</v>
      </c>
      <c r="N596" s="24">
        <f t="shared" si="151"/>
        <v>729083.29</v>
      </c>
      <c r="O596" s="24">
        <f t="shared" si="152"/>
        <v>232445.15000000002</v>
      </c>
      <c r="P596" s="24">
        <f t="shared" si="161"/>
        <v>114000</v>
      </c>
      <c r="Q596" s="7">
        <f t="shared" si="157"/>
        <v>9.7578906140350874</v>
      </c>
      <c r="R596" s="7">
        <f t="shared" si="158"/>
        <v>3.362423157894737</v>
      </c>
      <c r="S596" s="5">
        <f t="shared" si="159"/>
        <v>4.9590539311414772E-2</v>
      </c>
      <c r="T596" s="5">
        <f t="shared" si="160"/>
        <v>3.0465611972522021E-2</v>
      </c>
      <c r="U596" s="5">
        <f t="shared" si="153"/>
        <v>1.9124927338892751E-2</v>
      </c>
    </row>
    <row r="597" spans="1:21" x14ac:dyDescent="0.25">
      <c r="A597">
        <v>50</v>
      </c>
      <c r="B597">
        <v>590</v>
      </c>
      <c r="C597" s="10">
        <f t="shared" si="146"/>
        <v>1226399.53</v>
      </c>
      <c r="D597" s="10">
        <f>'(Optional) Additional IN-OUT'!H604</f>
        <v>0</v>
      </c>
      <c r="E597" s="10">
        <f>ROUND(((C597+D597)*(1+Nocharge_monthly_return)),2)</f>
        <v>1231433.07</v>
      </c>
      <c r="F597" s="10">
        <f t="shared" si="147"/>
        <v>497316.24</v>
      </c>
      <c r="G597" s="10">
        <f t="shared" si="156"/>
        <v>0</v>
      </c>
      <c r="H597" s="10">
        <f>ROUND(((F597+G597)*(1+Withcharge_monthly_return)),2)</f>
        <v>499357.39</v>
      </c>
      <c r="I597" s="10">
        <f t="shared" si="154"/>
        <v>767.2</v>
      </c>
      <c r="J597" t="b">
        <f t="shared" si="148"/>
        <v>0</v>
      </c>
      <c r="K597" s="10">
        <f t="shared" si="155"/>
        <v>0</v>
      </c>
      <c r="L597" s="24">
        <f t="shared" si="149"/>
        <v>767.2</v>
      </c>
      <c r="M597" s="24">
        <f t="shared" si="150"/>
        <v>498590.19</v>
      </c>
      <c r="N597" s="24">
        <f t="shared" si="151"/>
        <v>732842.88000000012</v>
      </c>
      <c r="O597" s="24">
        <f t="shared" si="152"/>
        <v>233212.35000000003</v>
      </c>
      <c r="P597" s="24">
        <f t="shared" si="161"/>
        <v>114000</v>
      </c>
      <c r="Q597" s="7">
        <f t="shared" si="157"/>
        <v>9.8020444736842105</v>
      </c>
      <c r="R597" s="7">
        <f t="shared" si="158"/>
        <v>3.3735981578947367</v>
      </c>
      <c r="S597" s="5">
        <f t="shared" si="159"/>
        <v>4.95918752370057E-2</v>
      </c>
      <c r="T597" s="5">
        <f t="shared" si="160"/>
        <v>3.0466816641199043E-2</v>
      </c>
      <c r="U597" s="5">
        <f t="shared" si="153"/>
        <v>1.9125058595806658E-2</v>
      </c>
    </row>
    <row r="598" spans="1:21" x14ac:dyDescent="0.25">
      <c r="A598">
        <v>50</v>
      </c>
      <c r="B598">
        <v>591</v>
      </c>
      <c r="C598" s="10">
        <f t="shared" si="146"/>
        <v>1231433.07</v>
      </c>
      <c r="D598" s="10">
        <f>'(Optional) Additional IN-OUT'!H605</f>
        <v>0</v>
      </c>
      <c r="E598" s="10">
        <f>ROUND(((C598+D598)*(1+Nocharge_monthly_return)),2)</f>
        <v>1236487.27</v>
      </c>
      <c r="F598" s="10">
        <f t="shared" si="147"/>
        <v>498590.19</v>
      </c>
      <c r="G598" s="10">
        <f t="shared" si="156"/>
        <v>0</v>
      </c>
      <c r="H598" s="10">
        <f>ROUND(((F598+G598)*(1+Withcharge_monthly_return)),2)</f>
        <v>500636.56</v>
      </c>
      <c r="I598" s="10">
        <f t="shared" si="154"/>
        <v>769.17</v>
      </c>
      <c r="J598" t="b">
        <f t="shared" si="148"/>
        <v>0</v>
      </c>
      <c r="K598" s="10">
        <f t="shared" si="155"/>
        <v>0</v>
      </c>
      <c r="L598" s="24">
        <f t="shared" si="149"/>
        <v>769.17</v>
      </c>
      <c r="M598" s="24">
        <f t="shared" si="150"/>
        <v>499867.39</v>
      </c>
      <c r="N598" s="24">
        <f t="shared" si="151"/>
        <v>736619.88</v>
      </c>
      <c r="O598" s="24">
        <f t="shared" si="152"/>
        <v>233981.52000000005</v>
      </c>
      <c r="P598" s="24">
        <f t="shared" si="161"/>
        <v>114000</v>
      </c>
      <c r="Q598" s="7">
        <f t="shared" si="157"/>
        <v>9.8463795614035092</v>
      </c>
      <c r="R598" s="7">
        <f t="shared" si="158"/>
        <v>3.3848016666666672</v>
      </c>
      <c r="S598" s="5">
        <f t="shared" si="159"/>
        <v>4.9593206655888192E-2</v>
      </c>
      <c r="T598" s="5">
        <f t="shared" si="160"/>
        <v>3.0468016673102671E-2</v>
      </c>
      <c r="U598" s="5">
        <f t="shared" si="153"/>
        <v>1.912518998278552E-2</v>
      </c>
    </row>
    <row r="599" spans="1:21" x14ac:dyDescent="0.25">
      <c r="A599">
        <v>50</v>
      </c>
      <c r="B599">
        <v>592</v>
      </c>
      <c r="C599" s="10">
        <f t="shared" si="146"/>
        <v>1236487.27</v>
      </c>
      <c r="D599" s="10">
        <f>'(Optional) Additional IN-OUT'!H606</f>
        <v>0</v>
      </c>
      <c r="E599" s="10">
        <f>ROUND(((C599+D599)*(1+Nocharge_monthly_return)),2)</f>
        <v>1241562.21</v>
      </c>
      <c r="F599" s="10">
        <f t="shared" si="147"/>
        <v>499867.39</v>
      </c>
      <c r="G599" s="10">
        <f t="shared" si="156"/>
        <v>0</v>
      </c>
      <c r="H599" s="10">
        <f>ROUND(((F599+G599)*(1+Withcharge_monthly_return)),2)</f>
        <v>501919.01</v>
      </c>
      <c r="I599" s="10">
        <f t="shared" si="154"/>
        <v>771.14</v>
      </c>
      <c r="J599" t="b">
        <f t="shared" si="148"/>
        <v>0</v>
      </c>
      <c r="K599" s="10">
        <f t="shared" si="155"/>
        <v>0</v>
      </c>
      <c r="L599" s="24">
        <f t="shared" si="149"/>
        <v>771.14</v>
      </c>
      <c r="M599" s="24">
        <f t="shared" si="150"/>
        <v>501147.87</v>
      </c>
      <c r="N599" s="24">
        <f t="shared" si="151"/>
        <v>740414.34</v>
      </c>
      <c r="O599" s="24">
        <f t="shared" si="152"/>
        <v>234752.66000000006</v>
      </c>
      <c r="P599" s="24">
        <f t="shared" si="161"/>
        <v>114000</v>
      </c>
      <c r="Q599" s="7">
        <f t="shared" si="157"/>
        <v>9.890896578947368</v>
      </c>
      <c r="R599" s="7">
        <f t="shared" si="158"/>
        <v>3.3960339473684211</v>
      </c>
      <c r="S599" s="5">
        <f t="shared" si="159"/>
        <v>4.9594533508617193E-2</v>
      </c>
      <c r="T599" s="5">
        <f t="shared" si="160"/>
        <v>3.0469212997985842E-2</v>
      </c>
      <c r="U599" s="5">
        <f t="shared" si="153"/>
        <v>1.9125320510631351E-2</v>
      </c>
    </row>
    <row r="600" spans="1:21" x14ac:dyDescent="0.25">
      <c r="A600">
        <v>50</v>
      </c>
      <c r="B600">
        <v>593</v>
      </c>
      <c r="C600" s="10">
        <f t="shared" si="146"/>
        <v>1241562.21</v>
      </c>
      <c r="D600" s="10">
        <f>'(Optional) Additional IN-OUT'!H607</f>
        <v>0</v>
      </c>
      <c r="E600" s="10">
        <f>ROUND(((C600+D600)*(1+Nocharge_monthly_return)),2)</f>
        <v>1246657.98</v>
      </c>
      <c r="F600" s="10">
        <f t="shared" si="147"/>
        <v>501147.87</v>
      </c>
      <c r="G600" s="10">
        <f t="shared" si="156"/>
        <v>0</v>
      </c>
      <c r="H600" s="10">
        <f>ROUND(((F600+G600)*(1+Withcharge_monthly_return)),2)</f>
        <v>503204.74</v>
      </c>
      <c r="I600" s="10">
        <f t="shared" si="154"/>
        <v>773.11</v>
      </c>
      <c r="J600" t="b">
        <f t="shared" si="148"/>
        <v>0</v>
      </c>
      <c r="K600" s="10">
        <f t="shared" si="155"/>
        <v>0</v>
      </c>
      <c r="L600" s="24">
        <f t="shared" si="149"/>
        <v>773.11</v>
      </c>
      <c r="M600" s="24">
        <f t="shared" si="150"/>
        <v>502431.63</v>
      </c>
      <c r="N600" s="24">
        <f t="shared" si="151"/>
        <v>744226.35</v>
      </c>
      <c r="O600" s="24">
        <f t="shared" si="152"/>
        <v>235525.77000000005</v>
      </c>
      <c r="P600" s="24">
        <f t="shared" si="161"/>
        <v>114000</v>
      </c>
      <c r="Q600" s="7">
        <f t="shared" si="157"/>
        <v>9.9355963157894731</v>
      </c>
      <c r="R600" s="7">
        <f t="shared" si="158"/>
        <v>3.4072950000000004</v>
      </c>
      <c r="S600" s="5">
        <f t="shared" si="159"/>
        <v>4.9595855901932946E-2</v>
      </c>
      <c r="T600" s="5">
        <f t="shared" si="160"/>
        <v>3.0470405284115345E-2</v>
      </c>
      <c r="U600" s="5">
        <f t="shared" si="153"/>
        <v>1.9125450617817601E-2</v>
      </c>
    </row>
    <row r="601" spans="1:21" x14ac:dyDescent="0.25">
      <c r="A601">
        <v>50</v>
      </c>
      <c r="B601">
        <v>594</v>
      </c>
      <c r="C601" s="10">
        <f t="shared" si="146"/>
        <v>1246657.98</v>
      </c>
      <c r="D601" s="10">
        <f>'(Optional) Additional IN-OUT'!H608</f>
        <v>0</v>
      </c>
      <c r="E601" s="10">
        <f>ROUND(((C601+D601)*(1+Nocharge_monthly_return)),2)</f>
        <v>1251774.6599999999</v>
      </c>
      <c r="F601" s="10">
        <f t="shared" si="147"/>
        <v>502431.63</v>
      </c>
      <c r="G601" s="10">
        <f t="shared" si="156"/>
        <v>0</v>
      </c>
      <c r="H601" s="10">
        <f>ROUND(((F601+G601)*(1+Withcharge_monthly_return)),2)</f>
        <v>504493.77</v>
      </c>
      <c r="I601" s="10">
        <f t="shared" si="154"/>
        <v>775.09</v>
      </c>
      <c r="J601" t="b">
        <f t="shared" si="148"/>
        <v>0</v>
      </c>
      <c r="K601" s="10">
        <f t="shared" si="155"/>
        <v>0</v>
      </c>
      <c r="L601" s="24">
        <f t="shared" si="149"/>
        <v>775.09</v>
      </c>
      <c r="M601" s="24">
        <f t="shared" si="150"/>
        <v>503718.68</v>
      </c>
      <c r="N601" s="24">
        <f t="shared" si="151"/>
        <v>748055.98</v>
      </c>
      <c r="O601" s="24">
        <f t="shared" si="152"/>
        <v>236300.86000000004</v>
      </c>
      <c r="P601" s="24">
        <f t="shared" si="161"/>
        <v>114000</v>
      </c>
      <c r="Q601" s="7">
        <f t="shared" si="157"/>
        <v>9.9804794736842091</v>
      </c>
      <c r="R601" s="7">
        <f t="shared" si="158"/>
        <v>3.4185849122807017</v>
      </c>
      <c r="S601" s="5">
        <f t="shared" si="159"/>
        <v>4.9597173765188872E-2</v>
      </c>
      <c r="T601" s="5">
        <f t="shared" si="160"/>
        <v>3.0471593617943497E-2</v>
      </c>
      <c r="U601" s="5">
        <f t="shared" si="153"/>
        <v>1.9125580147245375E-2</v>
      </c>
    </row>
    <row r="602" spans="1:21" x14ac:dyDescent="0.25">
      <c r="A602">
        <v>50</v>
      </c>
      <c r="B602">
        <v>595</v>
      </c>
      <c r="C602" s="10">
        <f t="shared" si="146"/>
        <v>1251774.6599999999</v>
      </c>
      <c r="D602" s="10">
        <f>'(Optional) Additional IN-OUT'!H609</f>
        <v>0</v>
      </c>
      <c r="E602" s="10">
        <f>ROUND(((C602+D602)*(1+Nocharge_monthly_return)),2)</f>
        <v>1256912.3400000001</v>
      </c>
      <c r="F602" s="10">
        <f t="shared" si="147"/>
        <v>503718.68</v>
      </c>
      <c r="G602" s="10">
        <f t="shared" si="156"/>
        <v>0</v>
      </c>
      <c r="H602" s="10">
        <f>ROUND(((F602+G602)*(1+Withcharge_monthly_return)),2)</f>
        <v>505786.1</v>
      </c>
      <c r="I602" s="10">
        <f t="shared" si="154"/>
        <v>777.08</v>
      </c>
      <c r="J602" t="b">
        <f t="shared" si="148"/>
        <v>0</v>
      </c>
      <c r="K602" s="10">
        <f t="shared" si="155"/>
        <v>0</v>
      </c>
      <c r="L602" s="24">
        <f t="shared" si="149"/>
        <v>777.08</v>
      </c>
      <c r="M602" s="24">
        <f t="shared" si="150"/>
        <v>505009.01999999996</v>
      </c>
      <c r="N602" s="24">
        <f t="shared" si="151"/>
        <v>751903.32000000007</v>
      </c>
      <c r="O602" s="24">
        <f t="shared" si="152"/>
        <v>237077.94000000003</v>
      </c>
      <c r="P602" s="24">
        <f t="shared" si="161"/>
        <v>114000</v>
      </c>
      <c r="Q602" s="7">
        <f t="shared" si="157"/>
        <v>10.025546842105264</v>
      </c>
      <c r="R602" s="7">
        <f t="shared" si="158"/>
        <v>3.4299036842105259</v>
      </c>
      <c r="S602" s="5">
        <f t="shared" si="159"/>
        <v>4.9598487192238701E-2</v>
      </c>
      <c r="T602" s="5">
        <f t="shared" si="160"/>
        <v>3.0472777672252021E-2</v>
      </c>
      <c r="U602" s="5">
        <f t="shared" si="153"/>
        <v>1.912570951998668E-2</v>
      </c>
    </row>
    <row r="603" spans="1:21" x14ac:dyDescent="0.25">
      <c r="A603">
        <v>50</v>
      </c>
      <c r="B603">
        <v>596</v>
      </c>
      <c r="C603" s="10">
        <f t="shared" si="146"/>
        <v>1256912.3400000001</v>
      </c>
      <c r="D603" s="10">
        <f>'(Optional) Additional IN-OUT'!H610</f>
        <v>0</v>
      </c>
      <c r="E603" s="10">
        <f>ROUND(((C603+D603)*(1+Nocharge_monthly_return)),2)</f>
        <v>1262071.1100000001</v>
      </c>
      <c r="F603" s="10">
        <f t="shared" si="147"/>
        <v>505009.01999999996</v>
      </c>
      <c r="G603" s="10">
        <f t="shared" si="156"/>
        <v>0</v>
      </c>
      <c r="H603" s="10">
        <f>ROUND(((F603+G603)*(1+Withcharge_monthly_return)),2)</f>
        <v>507081.74</v>
      </c>
      <c r="I603" s="10">
        <f t="shared" si="154"/>
        <v>779.07</v>
      </c>
      <c r="J603" t="b">
        <f t="shared" si="148"/>
        <v>0</v>
      </c>
      <c r="K603" s="10">
        <f t="shared" si="155"/>
        <v>0</v>
      </c>
      <c r="L603" s="24">
        <f t="shared" si="149"/>
        <v>779.07</v>
      </c>
      <c r="M603" s="24">
        <f t="shared" si="150"/>
        <v>506302.67</v>
      </c>
      <c r="N603" s="24">
        <f t="shared" si="151"/>
        <v>755768.44000000018</v>
      </c>
      <c r="O603" s="24">
        <f t="shared" si="152"/>
        <v>237857.01000000004</v>
      </c>
      <c r="P603" s="24">
        <f t="shared" si="161"/>
        <v>114000</v>
      </c>
      <c r="Q603" s="7">
        <f t="shared" si="157"/>
        <v>10.070799210526317</v>
      </c>
      <c r="R603" s="7">
        <f t="shared" si="158"/>
        <v>3.4412514912280701</v>
      </c>
      <c r="S603" s="5">
        <f t="shared" si="159"/>
        <v>4.9599796269255043E-2</v>
      </c>
      <c r="T603" s="5">
        <f t="shared" si="160"/>
        <v>3.0473957944253571E-2</v>
      </c>
      <c r="U603" s="5">
        <f t="shared" si="153"/>
        <v>1.9125838325001473E-2</v>
      </c>
    </row>
    <row r="604" spans="1:21" x14ac:dyDescent="0.25">
      <c r="A604">
        <v>50</v>
      </c>
      <c r="B604">
        <v>597</v>
      </c>
      <c r="C604" s="10">
        <f t="shared" si="146"/>
        <v>1262071.1100000001</v>
      </c>
      <c r="D604" s="10">
        <f>'(Optional) Additional IN-OUT'!H611</f>
        <v>0</v>
      </c>
      <c r="E604" s="10">
        <f>ROUND(((C604+D604)*(1+Nocharge_monthly_return)),2)</f>
        <v>1267251.05</v>
      </c>
      <c r="F604" s="10">
        <f t="shared" si="147"/>
        <v>506302.67</v>
      </c>
      <c r="G604" s="10">
        <f t="shared" si="156"/>
        <v>0</v>
      </c>
      <c r="H604" s="10">
        <f>ROUND(((F604+G604)*(1+Withcharge_monthly_return)),2)</f>
        <v>508380.7</v>
      </c>
      <c r="I604" s="10">
        <f t="shared" si="154"/>
        <v>781.06</v>
      </c>
      <c r="J604" t="b">
        <f t="shared" si="148"/>
        <v>0</v>
      </c>
      <c r="K604" s="10">
        <f t="shared" si="155"/>
        <v>0</v>
      </c>
      <c r="L604" s="24">
        <f t="shared" si="149"/>
        <v>781.06</v>
      </c>
      <c r="M604" s="24">
        <f t="shared" si="150"/>
        <v>507599.64</v>
      </c>
      <c r="N604" s="24">
        <f t="shared" si="151"/>
        <v>759651.41</v>
      </c>
      <c r="O604" s="24">
        <f t="shared" si="152"/>
        <v>238638.07000000004</v>
      </c>
      <c r="P604" s="24">
        <f t="shared" si="161"/>
        <v>114000</v>
      </c>
      <c r="Q604" s="7">
        <f t="shared" si="157"/>
        <v>10.116237280701755</v>
      </c>
      <c r="R604" s="7">
        <f t="shared" si="158"/>
        <v>3.4526284210526317</v>
      </c>
      <c r="S604" s="5">
        <f t="shared" si="159"/>
        <v>4.9601100908421195E-2</v>
      </c>
      <c r="T604" s="5">
        <f t="shared" si="160"/>
        <v>3.0475134514046803E-2</v>
      </c>
      <c r="U604" s="5">
        <f t="shared" si="153"/>
        <v>1.9125966394374392E-2</v>
      </c>
    </row>
    <row r="605" spans="1:21" x14ac:dyDescent="0.25">
      <c r="A605">
        <v>50</v>
      </c>
      <c r="B605">
        <v>598</v>
      </c>
      <c r="C605" s="10">
        <f t="shared" si="146"/>
        <v>1267251.05</v>
      </c>
      <c r="D605" s="10">
        <f>'(Optional) Additional IN-OUT'!H612</f>
        <v>0</v>
      </c>
      <c r="E605" s="10">
        <f>ROUND(((C605+D605)*(1+Nocharge_monthly_return)),2)</f>
        <v>1272452.25</v>
      </c>
      <c r="F605" s="10">
        <f t="shared" si="147"/>
        <v>507599.64</v>
      </c>
      <c r="G605" s="10">
        <f t="shared" si="156"/>
        <v>0</v>
      </c>
      <c r="H605" s="10">
        <f>ROUND(((F605+G605)*(1+Withcharge_monthly_return)),2)</f>
        <v>509682.99</v>
      </c>
      <c r="I605" s="10">
        <f t="shared" si="154"/>
        <v>783.07</v>
      </c>
      <c r="J605" t="b">
        <f t="shared" si="148"/>
        <v>0</v>
      </c>
      <c r="K605" s="10">
        <f t="shared" si="155"/>
        <v>0</v>
      </c>
      <c r="L605" s="24">
        <f t="shared" si="149"/>
        <v>783.07</v>
      </c>
      <c r="M605" s="24">
        <f t="shared" si="150"/>
        <v>508899.92</v>
      </c>
      <c r="N605" s="24">
        <f t="shared" si="151"/>
        <v>763552.33000000007</v>
      </c>
      <c r="O605" s="24">
        <f t="shared" si="152"/>
        <v>239421.14000000004</v>
      </c>
      <c r="P605" s="24">
        <f t="shared" si="161"/>
        <v>114000</v>
      </c>
      <c r="Q605" s="7">
        <f t="shared" si="157"/>
        <v>10.161861842105264</v>
      </c>
      <c r="R605" s="7">
        <f t="shared" si="158"/>
        <v>3.4640343859649123</v>
      </c>
      <c r="S605" s="5">
        <f t="shared" si="159"/>
        <v>4.9602401183936169E-2</v>
      </c>
      <c r="T605" s="5">
        <f t="shared" si="160"/>
        <v>3.0476306647010853E-2</v>
      </c>
      <c r="U605" s="5">
        <f t="shared" si="153"/>
        <v>1.9126094536925316E-2</v>
      </c>
    </row>
    <row r="606" spans="1:21" x14ac:dyDescent="0.25">
      <c r="A606">
        <v>50</v>
      </c>
      <c r="B606">
        <v>599</v>
      </c>
      <c r="C606" s="10">
        <f t="shared" si="146"/>
        <v>1272452.25</v>
      </c>
      <c r="D606" s="10">
        <f>'(Optional) Additional IN-OUT'!H613</f>
        <v>0</v>
      </c>
      <c r="E606" s="10">
        <f>ROUND(((C606+D606)*(1+Nocharge_monthly_return)),2)</f>
        <v>1277674.8</v>
      </c>
      <c r="F606" s="10">
        <f t="shared" si="147"/>
        <v>508899.92</v>
      </c>
      <c r="G606" s="10">
        <f t="shared" si="156"/>
        <v>0</v>
      </c>
      <c r="H606" s="10">
        <f>ROUND(((F606+G606)*(1+Withcharge_monthly_return)),2)</f>
        <v>510988.61</v>
      </c>
      <c r="I606" s="10">
        <f t="shared" si="154"/>
        <v>785.07</v>
      </c>
      <c r="J606" t="b">
        <f t="shared" si="148"/>
        <v>0</v>
      </c>
      <c r="K606" s="10">
        <f t="shared" si="155"/>
        <v>0</v>
      </c>
      <c r="L606" s="24">
        <f t="shared" si="149"/>
        <v>785.07</v>
      </c>
      <c r="M606" s="24">
        <f t="shared" si="150"/>
        <v>510203.54</v>
      </c>
      <c r="N606" s="24">
        <f t="shared" si="151"/>
        <v>767471.26</v>
      </c>
      <c r="O606" s="24">
        <f t="shared" si="152"/>
        <v>240206.21000000005</v>
      </c>
      <c r="P606" s="24">
        <f t="shared" si="161"/>
        <v>114000</v>
      </c>
      <c r="Q606" s="7">
        <f t="shared" si="157"/>
        <v>10.207673684210526</v>
      </c>
      <c r="R606" s="7">
        <f t="shared" si="158"/>
        <v>3.4754696491228065</v>
      </c>
      <c r="S606" s="5">
        <f t="shared" si="159"/>
        <v>4.9603697162792351E-2</v>
      </c>
      <c r="T606" s="5">
        <f t="shared" si="160"/>
        <v>3.0477475238709532E-2</v>
      </c>
      <c r="U606" s="5">
        <f t="shared" si="153"/>
        <v>1.9126221924082819E-2</v>
      </c>
    </row>
    <row r="607" spans="1:21" x14ac:dyDescent="0.25">
      <c r="A607">
        <v>50</v>
      </c>
      <c r="B607">
        <v>600</v>
      </c>
      <c r="C607" s="10">
        <f t="shared" si="146"/>
        <v>1277674.8</v>
      </c>
      <c r="D607" s="10">
        <f>'(Optional) Additional IN-OUT'!H614</f>
        <v>0</v>
      </c>
      <c r="E607" s="10">
        <f>ROUND(((C607+D607)*(1+Nocharge_monthly_return)),2)</f>
        <v>1282918.79</v>
      </c>
      <c r="F607" s="10">
        <f t="shared" si="147"/>
        <v>510203.54</v>
      </c>
      <c r="G607" s="10">
        <f t="shared" si="156"/>
        <v>0</v>
      </c>
      <c r="H607" s="10">
        <f>ROUND(((F607+G607)*(1+Withcharge_monthly_return)),2)</f>
        <v>512297.58</v>
      </c>
      <c r="I607" s="10">
        <f t="shared" si="154"/>
        <v>787.08</v>
      </c>
      <c r="J607" t="b">
        <f t="shared" si="148"/>
        <v>0</v>
      </c>
      <c r="K607" s="10">
        <f t="shared" si="155"/>
        <v>0</v>
      </c>
      <c r="L607" s="24">
        <f t="shared" si="149"/>
        <v>787.08</v>
      </c>
      <c r="M607" s="24">
        <f t="shared" si="150"/>
        <v>511510.5</v>
      </c>
      <c r="N607" s="24">
        <f t="shared" si="151"/>
        <v>771408.29</v>
      </c>
      <c r="O607" s="24">
        <f t="shared" si="152"/>
        <v>240993.29000000004</v>
      </c>
      <c r="P607" s="24">
        <f t="shared" si="161"/>
        <v>114000</v>
      </c>
      <c r="Q607" s="7">
        <f t="shared" si="157"/>
        <v>10.253673596491229</v>
      </c>
      <c r="R607" s="7">
        <f t="shared" si="158"/>
        <v>3.4869342105263161</v>
      </c>
      <c r="S607" s="5">
        <f t="shared" si="159"/>
        <v>4.9604988904938155E-2</v>
      </c>
      <c r="T607" s="5">
        <f t="shared" si="160"/>
        <v>3.0478639960223299E-2</v>
      </c>
      <c r="U607" s="5">
        <f t="shared" si="153"/>
        <v>1.9126348944714856E-2</v>
      </c>
    </row>
    <row r="608" spans="1:21" x14ac:dyDescent="0.25">
      <c r="A608">
        <v>51</v>
      </c>
      <c r="B608">
        <v>601</v>
      </c>
      <c r="C608" s="10">
        <f t="shared" si="146"/>
        <v>1282918.79</v>
      </c>
      <c r="D608" s="10">
        <f>'(Optional) Additional IN-OUT'!H615</f>
        <v>0</v>
      </c>
      <c r="E608" s="10">
        <f>ROUND(((C608+D608)*(1+Nocharge_monthly_return)),2)</f>
        <v>1288184.3</v>
      </c>
      <c r="F608" s="10">
        <f t="shared" si="147"/>
        <v>511510.5</v>
      </c>
      <c r="G608" s="10">
        <f t="shared" si="156"/>
        <v>0</v>
      </c>
      <c r="H608" s="10">
        <f>ROUND(((F608+G608)*(1+Withcharge_monthly_return)),2)</f>
        <v>513609.9</v>
      </c>
      <c r="I608" s="10">
        <f t="shared" si="154"/>
        <v>789.1</v>
      </c>
      <c r="J608" t="b">
        <f t="shared" si="148"/>
        <v>1</v>
      </c>
      <c r="K608" s="10">
        <f t="shared" si="155"/>
        <v>0</v>
      </c>
      <c r="L608" s="24">
        <f t="shared" si="149"/>
        <v>789.1</v>
      </c>
      <c r="M608" s="24">
        <f t="shared" si="150"/>
        <v>512820.80000000005</v>
      </c>
      <c r="N608" s="24">
        <f t="shared" si="151"/>
        <v>775363.5</v>
      </c>
      <c r="O608" s="24">
        <f t="shared" si="152"/>
        <v>241782.39000000004</v>
      </c>
      <c r="P608" s="24">
        <f t="shared" si="161"/>
        <v>114000</v>
      </c>
      <c r="Q608" s="7">
        <f t="shared" si="157"/>
        <v>10.299862280701754</v>
      </c>
      <c r="R608" s="7">
        <f t="shared" si="158"/>
        <v>3.4984280701754393</v>
      </c>
      <c r="S608" s="5">
        <f t="shared" si="159"/>
        <v>4.9606276300753219E-2</v>
      </c>
      <c r="T608" s="5">
        <f t="shared" si="160"/>
        <v>3.0479800487464546E-2</v>
      </c>
      <c r="U608" s="5">
        <f t="shared" si="153"/>
        <v>1.9126475813288673E-2</v>
      </c>
    </row>
    <row r="609" spans="1:21" x14ac:dyDescent="0.25">
      <c r="A609">
        <v>51</v>
      </c>
      <c r="B609">
        <v>602</v>
      </c>
      <c r="C609" s="10">
        <f t="shared" si="146"/>
        <v>1288184.3</v>
      </c>
      <c r="D609" s="10">
        <f>'(Optional) Additional IN-OUT'!H616</f>
        <v>0</v>
      </c>
      <c r="E609" s="10">
        <f>ROUND(((C609+D609)*(1+Nocharge_monthly_return)),2)</f>
        <v>1293471.42</v>
      </c>
      <c r="F609" s="10">
        <f t="shared" si="147"/>
        <v>512820.80000000005</v>
      </c>
      <c r="G609" s="10">
        <f t="shared" si="156"/>
        <v>0</v>
      </c>
      <c r="H609" s="10">
        <f>ROUND(((F609+G609)*(1+Withcharge_monthly_return)),2)</f>
        <v>514925.58</v>
      </c>
      <c r="I609" s="10">
        <f t="shared" si="154"/>
        <v>791.12</v>
      </c>
      <c r="J609" t="b">
        <f t="shared" si="148"/>
        <v>0</v>
      </c>
      <c r="K609" s="10">
        <f t="shared" si="155"/>
        <v>0</v>
      </c>
      <c r="L609" s="24">
        <f t="shared" si="149"/>
        <v>791.12</v>
      </c>
      <c r="M609" s="24">
        <f t="shared" si="150"/>
        <v>514134.46</v>
      </c>
      <c r="N609" s="24">
        <f t="shared" si="151"/>
        <v>779336.96</v>
      </c>
      <c r="O609" s="24">
        <f t="shared" si="152"/>
        <v>242573.51000000004</v>
      </c>
      <c r="P609" s="24">
        <f t="shared" si="161"/>
        <v>114000</v>
      </c>
      <c r="Q609" s="7">
        <f t="shared" si="157"/>
        <v>10.346240526315789</v>
      </c>
      <c r="R609" s="7">
        <f t="shared" si="158"/>
        <v>3.5099514035087722</v>
      </c>
      <c r="S609" s="5">
        <f t="shared" si="159"/>
        <v>4.9607559399384375E-2</v>
      </c>
      <c r="T609" s="5">
        <f t="shared" si="160"/>
        <v>3.0480957300183676E-2</v>
      </c>
      <c r="U609" s="5">
        <f t="shared" si="153"/>
        <v>1.9126602099200699E-2</v>
      </c>
    </row>
    <row r="610" spans="1:21" x14ac:dyDescent="0.25">
      <c r="A610">
        <v>51</v>
      </c>
      <c r="B610">
        <v>603</v>
      </c>
      <c r="C610" s="10">
        <f t="shared" si="146"/>
        <v>1293471.42</v>
      </c>
      <c r="D610" s="10">
        <f>'(Optional) Additional IN-OUT'!H617</f>
        <v>0</v>
      </c>
      <c r="E610" s="10">
        <f>ROUND(((C610+D610)*(1+Nocharge_monthly_return)),2)</f>
        <v>1298780.24</v>
      </c>
      <c r="F610" s="10">
        <f t="shared" si="147"/>
        <v>514134.46</v>
      </c>
      <c r="G610" s="10">
        <f t="shared" si="156"/>
        <v>0</v>
      </c>
      <c r="H610" s="10">
        <f>ROUND(((F610+G610)*(1+Withcharge_monthly_return)),2)</f>
        <v>516244.63</v>
      </c>
      <c r="I610" s="10">
        <f t="shared" si="154"/>
        <v>793.15</v>
      </c>
      <c r="J610" t="b">
        <f t="shared" si="148"/>
        <v>0</v>
      </c>
      <c r="K610" s="10">
        <f t="shared" si="155"/>
        <v>0</v>
      </c>
      <c r="L610" s="24">
        <f t="shared" si="149"/>
        <v>793.15</v>
      </c>
      <c r="M610" s="24">
        <f t="shared" si="150"/>
        <v>515451.48</v>
      </c>
      <c r="N610" s="24">
        <f t="shared" si="151"/>
        <v>783328.76</v>
      </c>
      <c r="O610" s="24">
        <f t="shared" si="152"/>
        <v>243366.66000000003</v>
      </c>
      <c r="P610" s="24">
        <f t="shared" si="161"/>
        <v>114000</v>
      </c>
      <c r="Q610" s="7">
        <f t="shared" si="157"/>
        <v>10.392809122807018</v>
      </c>
      <c r="R610" s="7">
        <f t="shared" si="158"/>
        <v>3.5215042105263157</v>
      </c>
      <c r="S610" s="5">
        <f t="shared" si="159"/>
        <v>4.9608838243377633E-2</v>
      </c>
      <c r="T610" s="5">
        <f t="shared" si="160"/>
        <v>3.0482110073711492E-2</v>
      </c>
      <c r="U610" s="5">
        <f t="shared" si="153"/>
        <v>1.9126728169666141E-2</v>
      </c>
    </row>
    <row r="611" spans="1:21" x14ac:dyDescent="0.25">
      <c r="A611">
        <v>51</v>
      </c>
      <c r="B611">
        <v>604</v>
      </c>
      <c r="C611" s="10">
        <f t="shared" si="146"/>
        <v>1298780.24</v>
      </c>
      <c r="D611" s="10">
        <f>'(Optional) Additional IN-OUT'!H618</f>
        <v>0</v>
      </c>
      <c r="E611" s="10">
        <f>ROUND(((C611+D611)*(1+Nocharge_monthly_return)),2)</f>
        <v>1304110.8500000001</v>
      </c>
      <c r="F611" s="10">
        <f t="shared" si="147"/>
        <v>515451.48</v>
      </c>
      <c r="G611" s="10">
        <f t="shared" si="156"/>
        <v>0</v>
      </c>
      <c r="H611" s="10">
        <f>ROUND(((F611+G611)*(1+Withcharge_monthly_return)),2)</f>
        <v>517567.06</v>
      </c>
      <c r="I611" s="10">
        <f t="shared" si="154"/>
        <v>795.18</v>
      </c>
      <c r="J611" t="b">
        <f t="shared" si="148"/>
        <v>0</v>
      </c>
      <c r="K611" s="10">
        <f t="shared" si="155"/>
        <v>0</v>
      </c>
      <c r="L611" s="24">
        <f t="shared" si="149"/>
        <v>795.18</v>
      </c>
      <c r="M611" s="24">
        <f t="shared" si="150"/>
        <v>516771.88</v>
      </c>
      <c r="N611" s="24">
        <f t="shared" si="151"/>
        <v>787338.97000000009</v>
      </c>
      <c r="O611" s="24">
        <f t="shared" si="152"/>
        <v>244161.84000000003</v>
      </c>
      <c r="P611" s="24">
        <f t="shared" si="161"/>
        <v>114000</v>
      </c>
      <c r="Q611" s="7">
        <f t="shared" si="157"/>
        <v>10.439568859649123</v>
      </c>
      <c r="R611" s="7">
        <f t="shared" si="158"/>
        <v>3.5330866666666667</v>
      </c>
      <c r="S611" s="5">
        <f t="shared" si="159"/>
        <v>4.9610112868832726E-2</v>
      </c>
      <c r="T611" s="5">
        <f t="shared" si="160"/>
        <v>3.048325928049949E-2</v>
      </c>
      <c r="U611" s="5">
        <f t="shared" si="153"/>
        <v>1.9126853588333236E-2</v>
      </c>
    </row>
    <row r="612" spans="1:21" x14ac:dyDescent="0.25">
      <c r="A612">
        <v>51</v>
      </c>
      <c r="B612">
        <v>605</v>
      </c>
      <c r="C612" s="10">
        <f t="shared" si="146"/>
        <v>1304110.8500000001</v>
      </c>
      <c r="D612" s="10">
        <f>'(Optional) Additional IN-OUT'!H619</f>
        <v>0</v>
      </c>
      <c r="E612" s="10">
        <f>ROUND(((C612+D612)*(1+Nocharge_monthly_return)),2)</f>
        <v>1309463.3400000001</v>
      </c>
      <c r="F612" s="10">
        <f t="shared" si="147"/>
        <v>516771.88</v>
      </c>
      <c r="G612" s="10">
        <f t="shared" si="156"/>
        <v>0</v>
      </c>
      <c r="H612" s="10">
        <f>ROUND(((F612+G612)*(1+Withcharge_monthly_return)),2)</f>
        <v>518892.88</v>
      </c>
      <c r="I612" s="10">
        <f t="shared" si="154"/>
        <v>797.22</v>
      </c>
      <c r="J612" t="b">
        <f t="shared" si="148"/>
        <v>0</v>
      </c>
      <c r="K612" s="10">
        <f t="shared" si="155"/>
        <v>0</v>
      </c>
      <c r="L612" s="24">
        <f t="shared" si="149"/>
        <v>797.22</v>
      </c>
      <c r="M612" s="24">
        <f t="shared" si="150"/>
        <v>518095.66000000003</v>
      </c>
      <c r="N612" s="24">
        <f t="shared" si="151"/>
        <v>791367.68000000005</v>
      </c>
      <c r="O612" s="24">
        <f t="shared" si="152"/>
        <v>244959.06000000003</v>
      </c>
      <c r="P612" s="24">
        <f t="shared" si="161"/>
        <v>114000</v>
      </c>
      <c r="Q612" s="7">
        <f t="shared" si="157"/>
        <v>10.48652052631579</v>
      </c>
      <c r="R612" s="7">
        <f t="shared" si="158"/>
        <v>3.5446987719298244</v>
      </c>
      <c r="S612" s="5">
        <f t="shared" si="159"/>
        <v>4.9611383305554826E-2</v>
      </c>
      <c r="T612" s="5">
        <f t="shared" si="160"/>
        <v>3.0484404595380196E-2</v>
      </c>
      <c r="U612" s="5">
        <f t="shared" si="153"/>
        <v>1.912697871017463E-2</v>
      </c>
    </row>
    <row r="613" spans="1:21" x14ac:dyDescent="0.25">
      <c r="A613">
        <v>51</v>
      </c>
      <c r="B613">
        <v>606</v>
      </c>
      <c r="C613" s="10">
        <f t="shared" si="146"/>
        <v>1309463.3400000001</v>
      </c>
      <c r="D613" s="10">
        <f>'(Optional) Additional IN-OUT'!H620</f>
        <v>0</v>
      </c>
      <c r="E613" s="10">
        <f>ROUND(((C613+D613)*(1+Nocharge_monthly_return)),2)</f>
        <v>1314837.8</v>
      </c>
      <c r="F613" s="10">
        <f t="shared" si="147"/>
        <v>518095.66000000003</v>
      </c>
      <c r="G613" s="10">
        <f t="shared" si="156"/>
        <v>0</v>
      </c>
      <c r="H613" s="10">
        <f>ROUND(((F613+G613)*(1+Withcharge_monthly_return)),2)</f>
        <v>520222.09</v>
      </c>
      <c r="I613" s="10">
        <f t="shared" si="154"/>
        <v>799.26</v>
      </c>
      <c r="J613" t="b">
        <f t="shared" si="148"/>
        <v>0</v>
      </c>
      <c r="K613" s="10">
        <f t="shared" si="155"/>
        <v>0</v>
      </c>
      <c r="L613" s="24">
        <f t="shared" si="149"/>
        <v>799.26</v>
      </c>
      <c r="M613" s="24">
        <f t="shared" si="150"/>
        <v>519422.83</v>
      </c>
      <c r="N613" s="24">
        <f t="shared" si="151"/>
        <v>795414.97</v>
      </c>
      <c r="O613" s="24">
        <f t="shared" si="152"/>
        <v>245758.32000000004</v>
      </c>
      <c r="P613" s="24">
        <f t="shared" si="161"/>
        <v>114000</v>
      </c>
      <c r="Q613" s="7">
        <f t="shared" si="157"/>
        <v>10.533664912280702</v>
      </c>
      <c r="R613" s="7">
        <f t="shared" si="158"/>
        <v>3.5563406140350882</v>
      </c>
      <c r="S613" s="5">
        <f t="shared" si="159"/>
        <v>4.9612649577203571E-2</v>
      </c>
      <c r="T613" s="5">
        <f t="shared" si="160"/>
        <v>3.0485546090801129E-2</v>
      </c>
      <c r="U613" s="5">
        <f t="shared" si="153"/>
        <v>1.9127103486402442E-2</v>
      </c>
    </row>
    <row r="614" spans="1:21" x14ac:dyDescent="0.25">
      <c r="A614">
        <v>51</v>
      </c>
      <c r="B614">
        <v>607</v>
      </c>
      <c r="C614" s="10">
        <f t="shared" si="146"/>
        <v>1314837.8</v>
      </c>
      <c r="D614" s="10">
        <f>'(Optional) Additional IN-OUT'!H621</f>
        <v>0</v>
      </c>
      <c r="E614" s="10">
        <f>ROUND(((C614+D614)*(1+Nocharge_monthly_return)),2)</f>
        <v>1320234.32</v>
      </c>
      <c r="F614" s="10">
        <f t="shared" si="147"/>
        <v>519422.83</v>
      </c>
      <c r="G614" s="10">
        <f t="shared" si="156"/>
        <v>0</v>
      </c>
      <c r="H614" s="10">
        <f>ROUND(((F614+G614)*(1+Withcharge_monthly_return)),2)</f>
        <v>521554.71</v>
      </c>
      <c r="I614" s="10">
        <f t="shared" si="154"/>
        <v>801.31</v>
      </c>
      <c r="J614" t="b">
        <f t="shared" si="148"/>
        <v>0</v>
      </c>
      <c r="K614" s="10">
        <f t="shared" si="155"/>
        <v>0</v>
      </c>
      <c r="L614" s="24">
        <f t="shared" si="149"/>
        <v>801.31</v>
      </c>
      <c r="M614" s="24">
        <f t="shared" si="150"/>
        <v>520753.4</v>
      </c>
      <c r="N614" s="24">
        <f t="shared" si="151"/>
        <v>799480.92</v>
      </c>
      <c r="O614" s="24">
        <f t="shared" si="152"/>
        <v>246559.63000000003</v>
      </c>
      <c r="P614" s="24">
        <f t="shared" si="161"/>
        <v>114000</v>
      </c>
      <c r="Q614" s="7">
        <f t="shared" si="157"/>
        <v>10.581002807017544</v>
      </c>
      <c r="R614" s="7">
        <f t="shared" si="158"/>
        <v>3.5680122807017547</v>
      </c>
      <c r="S614" s="5">
        <f t="shared" si="159"/>
        <v>4.9613911701440035E-2</v>
      </c>
      <c r="T614" s="5">
        <f t="shared" si="160"/>
        <v>3.0486683837326722E-2</v>
      </c>
      <c r="U614" s="5">
        <f t="shared" si="153"/>
        <v>1.9127227864113312E-2</v>
      </c>
    </row>
    <row r="615" spans="1:21" x14ac:dyDescent="0.25">
      <c r="A615">
        <v>51</v>
      </c>
      <c r="B615">
        <v>608</v>
      </c>
      <c r="C615" s="10">
        <f t="shared" si="146"/>
        <v>1320234.32</v>
      </c>
      <c r="D615" s="10">
        <f>'(Optional) Additional IN-OUT'!H622</f>
        <v>0</v>
      </c>
      <c r="E615" s="10">
        <f>ROUND(((C615+D615)*(1+Nocharge_monthly_return)),2)</f>
        <v>1325652.99</v>
      </c>
      <c r="F615" s="10">
        <f t="shared" si="147"/>
        <v>520753.4</v>
      </c>
      <c r="G615" s="10">
        <f t="shared" si="156"/>
        <v>0</v>
      </c>
      <c r="H615" s="10">
        <f>ROUND(((F615+G615)*(1+Withcharge_monthly_return)),2)</f>
        <v>522890.74</v>
      </c>
      <c r="I615" s="10">
        <f t="shared" si="154"/>
        <v>803.36</v>
      </c>
      <c r="J615" t="b">
        <f t="shared" si="148"/>
        <v>0</v>
      </c>
      <c r="K615" s="10">
        <f t="shared" si="155"/>
        <v>0</v>
      </c>
      <c r="L615" s="24">
        <f t="shared" si="149"/>
        <v>803.36</v>
      </c>
      <c r="M615" s="24">
        <f t="shared" si="150"/>
        <v>522087.38</v>
      </c>
      <c r="N615" s="24">
        <f t="shared" si="151"/>
        <v>803565.61</v>
      </c>
      <c r="O615" s="24">
        <f t="shared" si="152"/>
        <v>247362.99000000002</v>
      </c>
      <c r="P615" s="24">
        <f t="shared" si="161"/>
        <v>114000</v>
      </c>
      <c r="Q615" s="7">
        <f t="shared" si="157"/>
        <v>10.628534999999999</v>
      </c>
      <c r="R615" s="7">
        <f t="shared" si="158"/>
        <v>3.5797138596491225</v>
      </c>
      <c r="S615" s="5">
        <f t="shared" si="159"/>
        <v>4.9615169690070869E-2</v>
      </c>
      <c r="T615" s="5">
        <f t="shared" si="160"/>
        <v>3.0487817903663623E-2</v>
      </c>
      <c r="U615" s="5">
        <f t="shared" si="153"/>
        <v>1.9127351786407246E-2</v>
      </c>
    </row>
    <row r="616" spans="1:21" x14ac:dyDescent="0.25">
      <c r="A616">
        <v>51</v>
      </c>
      <c r="B616">
        <v>609</v>
      </c>
      <c r="C616" s="10">
        <f t="shared" si="146"/>
        <v>1325652.99</v>
      </c>
      <c r="D616" s="10">
        <f>'(Optional) Additional IN-OUT'!H623</f>
        <v>0</v>
      </c>
      <c r="E616" s="10">
        <f>ROUND(((C616+D616)*(1+Nocharge_monthly_return)),2)</f>
        <v>1331093.8999999999</v>
      </c>
      <c r="F616" s="10">
        <f t="shared" si="147"/>
        <v>522087.38</v>
      </c>
      <c r="G616" s="10">
        <f t="shared" si="156"/>
        <v>0</v>
      </c>
      <c r="H616" s="10">
        <f>ROUND(((F616+G616)*(1+Withcharge_monthly_return)),2)</f>
        <v>524230.19</v>
      </c>
      <c r="I616" s="10">
        <f t="shared" si="154"/>
        <v>805.42</v>
      </c>
      <c r="J616" t="b">
        <f t="shared" si="148"/>
        <v>0</v>
      </c>
      <c r="K616" s="10">
        <f t="shared" si="155"/>
        <v>0</v>
      </c>
      <c r="L616" s="24">
        <f t="shared" si="149"/>
        <v>805.42</v>
      </c>
      <c r="M616" s="24">
        <f t="shared" si="150"/>
        <v>523424.77</v>
      </c>
      <c r="N616" s="24">
        <f t="shared" si="151"/>
        <v>807669.12999999989</v>
      </c>
      <c r="O616" s="24">
        <f t="shared" si="152"/>
        <v>248168.41000000003</v>
      </c>
      <c r="P616" s="24">
        <f t="shared" si="161"/>
        <v>114000</v>
      </c>
      <c r="Q616" s="7">
        <f t="shared" si="157"/>
        <v>10.676262280701753</v>
      </c>
      <c r="R616" s="7">
        <f t="shared" si="158"/>
        <v>3.5914453508771933</v>
      </c>
      <c r="S616" s="5">
        <f t="shared" si="159"/>
        <v>4.9616423549190852E-2</v>
      </c>
      <c r="T616" s="5">
        <f t="shared" si="160"/>
        <v>3.0488947968760078E-2</v>
      </c>
      <c r="U616" s="5">
        <f t="shared" si="153"/>
        <v>1.9127475580430774E-2</v>
      </c>
    </row>
    <row r="617" spans="1:21" x14ac:dyDescent="0.25">
      <c r="A617">
        <v>51</v>
      </c>
      <c r="B617">
        <v>610</v>
      </c>
      <c r="C617" s="10">
        <f t="shared" si="146"/>
        <v>1331093.8999999999</v>
      </c>
      <c r="D617" s="10">
        <f>'(Optional) Additional IN-OUT'!H624</f>
        <v>0</v>
      </c>
      <c r="E617" s="10">
        <f>ROUND(((C617+D617)*(1+Nocharge_monthly_return)),2)</f>
        <v>1336557.1399999999</v>
      </c>
      <c r="F617" s="10">
        <f t="shared" si="147"/>
        <v>523424.77</v>
      </c>
      <c r="G617" s="10">
        <f t="shared" si="156"/>
        <v>0</v>
      </c>
      <c r="H617" s="10">
        <f>ROUND(((F617+G617)*(1+Withcharge_monthly_return)),2)</f>
        <v>525573.06999999995</v>
      </c>
      <c r="I617" s="10">
        <f t="shared" si="154"/>
        <v>807.48</v>
      </c>
      <c r="J617" t="b">
        <f t="shared" si="148"/>
        <v>0</v>
      </c>
      <c r="K617" s="10">
        <f t="shared" si="155"/>
        <v>0</v>
      </c>
      <c r="L617" s="24">
        <f t="shared" si="149"/>
        <v>807.48</v>
      </c>
      <c r="M617" s="24">
        <f t="shared" si="150"/>
        <v>524765.59</v>
      </c>
      <c r="N617" s="24">
        <f t="shared" si="151"/>
        <v>811791.54999999993</v>
      </c>
      <c r="O617" s="24">
        <f t="shared" si="152"/>
        <v>248975.89000000004</v>
      </c>
      <c r="P617" s="24">
        <f t="shared" si="161"/>
        <v>114000</v>
      </c>
      <c r="Q617" s="7">
        <f t="shared" si="157"/>
        <v>10.724185438596491</v>
      </c>
      <c r="R617" s="7">
        <f t="shared" si="158"/>
        <v>3.6032069298245615</v>
      </c>
      <c r="S617" s="5">
        <f t="shared" si="159"/>
        <v>4.9617673279321747E-2</v>
      </c>
      <c r="T617" s="5">
        <f t="shared" si="160"/>
        <v>3.0490074488871692E-2</v>
      </c>
      <c r="U617" s="5">
        <f t="shared" si="153"/>
        <v>1.9127598790450055E-2</v>
      </c>
    </row>
    <row r="618" spans="1:21" x14ac:dyDescent="0.25">
      <c r="A618">
        <v>51</v>
      </c>
      <c r="B618">
        <v>611</v>
      </c>
      <c r="C618" s="10">
        <f t="shared" si="146"/>
        <v>1336557.1399999999</v>
      </c>
      <c r="D618" s="10">
        <f>'(Optional) Additional IN-OUT'!H625</f>
        <v>0</v>
      </c>
      <c r="E618" s="10">
        <f>ROUND(((C618+D618)*(1+Nocharge_monthly_return)),2)</f>
        <v>1342042.8</v>
      </c>
      <c r="F618" s="10">
        <f t="shared" si="147"/>
        <v>524765.59</v>
      </c>
      <c r="G618" s="10">
        <f t="shared" si="156"/>
        <v>0</v>
      </c>
      <c r="H618" s="10">
        <f>ROUND(((F618+G618)*(1+Withcharge_monthly_return)),2)</f>
        <v>526919.4</v>
      </c>
      <c r="I618" s="10">
        <f t="shared" si="154"/>
        <v>809.55</v>
      </c>
      <c r="J618" t="b">
        <f t="shared" si="148"/>
        <v>0</v>
      </c>
      <c r="K618" s="10">
        <f t="shared" si="155"/>
        <v>0</v>
      </c>
      <c r="L618" s="24">
        <f t="shared" si="149"/>
        <v>809.55</v>
      </c>
      <c r="M618" s="24">
        <f t="shared" si="150"/>
        <v>526109.85</v>
      </c>
      <c r="N618" s="24">
        <f t="shared" si="151"/>
        <v>815932.95000000007</v>
      </c>
      <c r="O618" s="24">
        <f t="shared" si="152"/>
        <v>249785.44000000003</v>
      </c>
      <c r="P618" s="24">
        <f t="shared" si="161"/>
        <v>114000</v>
      </c>
      <c r="Q618" s="7">
        <f t="shared" si="157"/>
        <v>10.772305263157895</v>
      </c>
      <c r="R618" s="7">
        <f t="shared" si="158"/>
        <v>3.6149986842105264</v>
      </c>
      <c r="S618" s="5">
        <f t="shared" si="159"/>
        <v>4.9618918875550484E-2</v>
      </c>
      <c r="T618" s="5">
        <f t="shared" si="160"/>
        <v>3.0491197527275089E-2</v>
      </c>
      <c r="U618" s="5">
        <f t="shared" si="153"/>
        <v>1.9127721348275395E-2</v>
      </c>
    </row>
    <row r="619" spans="1:21" x14ac:dyDescent="0.25">
      <c r="A619">
        <v>51</v>
      </c>
      <c r="B619">
        <v>612</v>
      </c>
      <c r="C619" s="10">
        <f t="shared" si="146"/>
        <v>1342042.8</v>
      </c>
      <c r="D619" s="10">
        <f>'(Optional) Additional IN-OUT'!H626</f>
        <v>0</v>
      </c>
      <c r="E619" s="10">
        <f>ROUND(((C619+D619)*(1+Nocharge_monthly_return)),2)</f>
        <v>1347550.97</v>
      </c>
      <c r="F619" s="10">
        <f t="shared" si="147"/>
        <v>526109.85</v>
      </c>
      <c r="G619" s="10">
        <f t="shared" si="156"/>
        <v>0</v>
      </c>
      <c r="H619" s="10">
        <f>ROUND(((F619+G619)*(1+Withcharge_monthly_return)),2)</f>
        <v>528269.17000000004</v>
      </c>
      <c r="I619" s="10">
        <f t="shared" si="154"/>
        <v>811.62</v>
      </c>
      <c r="J619" t="b">
        <f t="shared" si="148"/>
        <v>0</v>
      </c>
      <c r="K619" s="10">
        <f t="shared" si="155"/>
        <v>0</v>
      </c>
      <c r="L619" s="24">
        <f t="shared" si="149"/>
        <v>811.62</v>
      </c>
      <c r="M619" s="24">
        <f t="shared" si="150"/>
        <v>527457.55000000005</v>
      </c>
      <c r="N619" s="24">
        <f t="shared" si="151"/>
        <v>820093.41999999993</v>
      </c>
      <c r="O619" s="24">
        <f t="shared" si="152"/>
        <v>250597.06000000003</v>
      </c>
      <c r="P619" s="24">
        <f t="shared" si="161"/>
        <v>114000</v>
      </c>
      <c r="Q619" s="7">
        <f t="shared" si="157"/>
        <v>10.820622543859649</v>
      </c>
      <c r="R619" s="7">
        <f t="shared" si="158"/>
        <v>3.626820614035088</v>
      </c>
      <c r="S619" s="5">
        <f t="shared" si="159"/>
        <v>4.9620160327662997E-2</v>
      </c>
      <c r="T619" s="5">
        <f t="shared" si="160"/>
        <v>3.0492316762420615E-2</v>
      </c>
      <c r="U619" s="5">
        <f t="shared" si="153"/>
        <v>1.9127843565242383E-2</v>
      </c>
    </row>
    <row r="620" spans="1:21" x14ac:dyDescent="0.25">
      <c r="A620">
        <v>52</v>
      </c>
      <c r="B620">
        <v>613</v>
      </c>
      <c r="C620" s="10">
        <f t="shared" si="146"/>
        <v>1347550.97</v>
      </c>
      <c r="D620" s="10">
        <f>'(Optional) Additional IN-OUT'!H627</f>
        <v>0</v>
      </c>
      <c r="E620" s="10">
        <f>ROUND(((C620+D620)*(1+Nocharge_monthly_return)),2)</f>
        <v>1353081.75</v>
      </c>
      <c r="F620" s="10">
        <f t="shared" si="147"/>
        <v>527457.55000000005</v>
      </c>
      <c r="G620" s="10">
        <f t="shared" si="156"/>
        <v>0</v>
      </c>
      <c r="H620" s="10">
        <f>ROUND(((F620+G620)*(1+Withcharge_monthly_return)),2)</f>
        <v>529622.4</v>
      </c>
      <c r="I620" s="10">
        <f t="shared" si="154"/>
        <v>813.7</v>
      </c>
      <c r="J620" t="b">
        <f t="shared" si="148"/>
        <v>1</v>
      </c>
      <c r="K620" s="10">
        <f t="shared" si="155"/>
        <v>0</v>
      </c>
      <c r="L620" s="24">
        <f t="shared" si="149"/>
        <v>813.7</v>
      </c>
      <c r="M620" s="24">
        <f t="shared" si="150"/>
        <v>528808.70000000007</v>
      </c>
      <c r="N620" s="24">
        <f t="shared" si="151"/>
        <v>824273.04999999993</v>
      </c>
      <c r="O620" s="24">
        <f t="shared" si="152"/>
        <v>251410.76000000004</v>
      </c>
      <c r="P620" s="24">
        <f t="shared" si="161"/>
        <v>114000</v>
      </c>
      <c r="Q620" s="7">
        <f t="shared" si="157"/>
        <v>10.869138157894737</v>
      </c>
      <c r="R620" s="7">
        <f t="shared" si="158"/>
        <v>3.638672807017544</v>
      </c>
      <c r="S620" s="5">
        <f t="shared" si="159"/>
        <v>4.9621397772133473E-2</v>
      </c>
      <c r="T620" s="5">
        <f t="shared" si="160"/>
        <v>3.0493432258918162E-2</v>
      </c>
      <c r="U620" s="5">
        <f t="shared" si="153"/>
        <v>1.9127965513215311E-2</v>
      </c>
    </row>
    <row r="621" spans="1:21" x14ac:dyDescent="0.25">
      <c r="A621">
        <v>52</v>
      </c>
      <c r="B621">
        <v>614</v>
      </c>
      <c r="C621" s="10">
        <f t="shared" si="146"/>
        <v>1353081.75</v>
      </c>
      <c r="D621" s="10">
        <f>'(Optional) Additional IN-OUT'!H628</f>
        <v>0</v>
      </c>
      <c r="E621" s="10">
        <f>ROUND(((C621+D621)*(1+Nocharge_monthly_return)),2)</f>
        <v>1358635.23</v>
      </c>
      <c r="F621" s="10">
        <f t="shared" si="147"/>
        <v>528808.70000000007</v>
      </c>
      <c r="G621" s="10">
        <f t="shared" si="156"/>
        <v>0</v>
      </c>
      <c r="H621" s="10">
        <f>ROUND(((F621+G621)*(1+Withcharge_monthly_return)),2)</f>
        <v>530979.1</v>
      </c>
      <c r="I621" s="10">
        <f t="shared" si="154"/>
        <v>815.78</v>
      </c>
      <c r="J621" t="b">
        <f t="shared" si="148"/>
        <v>0</v>
      </c>
      <c r="K621" s="10">
        <f t="shared" si="155"/>
        <v>0</v>
      </c>
      <c r="L621" s="24">
        <f t="shared" si="149"/>
        <v>815.78</v>
      </c>
      <c r="M621" s="24">
        <f t="shared" si="150"/>
        <v>530163.31999999995</v>
      </c>
      <c r="N621" s="24">
        <f t="shared" si="151"/>
        <v>828471.91</v>
      </c>
      <c r="O621" s="24">
        <f t="shared" si="152"/>
        <v>252226.54000000004</v>
      </c>
      <c r="P621" s="24">
        <f t="shared" si="161"/>
        <v>114000</v>
      </c>
      <c r="Q621" s="7">
        <f t="shared" si="157"/>
        <v>10.917852894736843</v>
      </c>
      <c r="R621" s="7">
        <f t="shared" si="158"/>
        <v>3.6505554385964905</v>
      </c>
      <c r="S621" s="5">
        <f t="shared" si="159"/>
        <v>4.9622631185943247E-2</v>
      </c>
      <c r="T621" s="5">
        <f t="shared" si="160"/>
        <v>3.0494544459517142E-2</v>
      </c>
      <c r="U621" s="5">
        <f t="shared" si="153"/>
        <v>1.9128086726426106E-2</v>
      </c>
    </row>
    <row r="622" spans="1:21" x14ac:dyDescent="0.25">
      <c r="A622">
        <v>52</v>
      </c>
      <c r="B622">
        <v>615</v>
      </c>
      <c r="C622" s="10">
        <f t="shared" si="146"/>
        <v>1358635.23</v>
      </c>
      <c r="D622" s="10">
        <f>'(Optional) Additional IN-OUT'!H629</f>
        <v>0</v>
      </c>
      <c r="E622" s="10">
        <f>ROUND(((C622+D622)*(1+Nocharge_monthly_return)),2)</f>
        <v>1364211.5</v>
      </c>
      <c r="F622" s="10">
        <f t="shared" si="147"/>
        <v>530163.31999999995</v>
      </c>
      <c r="G622" s="10">
        <f t="shared" si="156"/>
        <v>0</v>
      </c>
      <c r="H622" s="10">
        <f>ROUND(((F622+G622)*(1+Withcharge_monthly_return)),2)</f>
        <v>532339.28</v>
      </c>
      <c r="I622" s="10">
        <f t="shared" si="154"/>
        <v>817.87</v>
      </c>
      <c r="J622" t="b">
        <f t="shared" si="148"/>
        <v>0</v>
      </c>
      <c r="K622" s="10">
        <f t="shared" si="155"/>
        <v>0</v>
      </c>
      <c r="L622" s="24">
        <f t="shared" si="149"/>
        <v>817.87</v>
      </c>
      <c r="M622" s="24">
        <f t="shared" si="150"/>
        <v>531521.41</v>
      </c>
      <c r="N622" s="24">
        <f t="shared" si="151"/>
        <v>832690.09</v>
      </c>
      <c r="O622" s="24">
        <f t="shared" si="152"/>
        <v>253044.41000000003</v>
      </c>
      <c r="P622" s="24">
        <f t="shared" si="161"/>
        <v>114000</v>
      </c>
      <c r="Q622" s="7">
        <f t="shared" si="157"/>
        <v>10.96676754385965</v>
      </c>
      <c r="R622" s="7">
        <f t="shared" si="158"/>
        <v>3.66246850877193</v>
      </c>
      <c r="S622" s="5">
        <f t="shared" si="159"/>
        <v>4.9623860541196399E-2</v>
      </c>
      <c r="T622" s="5">
        <f t="shared" si="160"/>
        <v>3.0495653042312561E-2</v>
      </c>
      <c r="U622" s="5">
        <f t="shared" si="153"/>
        <v>1.9128207498883838E-2</v>
      </c>
    </row>
    <row r="623" spans="1:21" x14ac:dyDescent="0.25">
      <c r="A623">
        <v>52</v>
      </c>
      <c r="B623">
        <v>616</v>
      </c>
      <c r="C623" s="10">
        <f t="shared" si="146"/>
        <v>1364211.5</v>
      </c>
      <c r="D623" s="10">
        <f>'(Optional) Additional IN-OUT'!H630</f>
        <v>0</v>
      </c>
      <c r="E623" s="10">
        <f>ROUND(((C623+D623)*(1+Nocharge_monthly_return)),2)</f>
        <v>1369810.66</v>
      </c>
      <c r="F623" s="10">
        <f t="shared" si="147"/>
        <v>531521.41</v>
      </c>
      <c r="G623" s="10">
        <f t="shared" si="156"/>
        <v>0</v>
      </c>
      <c r="H623" s="10">
        <f>ROUND(((F623+G623)*(1+Withcharge_monthly_return)),2)</f>
        <v>533702.93999999994</v>
      </c>
      <c r="I623" s="10">
        <f t="shared" si="154"/>
        <v>819.97</v>
      </c>
      <c r="J623" t="b">
        <f t="shared" si="148"/>
        <v>0</v>
      </c>
      <c r="K623" s="10">
        <f t="shared" si="155"/>
        <v>0</v>
      </c>
      <c r="L623" s="24">
        <f t="shared" si="149"/>
        <v>819.97</v>
      </c>
      <c r="M623" s="24">
        <f t="shared" si="150"/>
        <v>532882.97</v>
      </c>
      <c r="N623" s="24">
        <f t="shared" si="151"/>
        <v>836927.69</v>
      </c>
      <c r="O623" s="24">
        <f t="shared" si="152"/>
        <v>253864.38000000003</v>
      </c>
      <c r="P623" s="24">
        <f t="shared" si="161"/>
        <v>114000</v>
      </c>
      <c r="Q623" s="7">
        <f t="shared" si="157"/>
        <v>11.015882982456139</v>
      </c>
      <c r="R623" s="7">
        <f t="shared" si="158"/>
        <v>3.674412017543859</v>
      </c>
      <c r="S623" s="5">
        <f t="shared" si="159"/>
        <v>4.9625085954518137E-2</v>
      </c>
      <c r="T623" s="5">
        <f t="shared" si="160"/>
        <v>3.0496757690067912E-2</v>
      </c>
      <c r="U623" s="5">
        <f t="shared" si="153"/>
        <v>1.9128328264450226E-2</v>
      </c>
    </row>
    <row r="624" spans="1:21" x14ac:dyDescent="0.25">
      <c r="A624">
        <v>52</v>
      </c>
      <c r="B624">
        <v>617</v>
      </c>
      <c r="C624" s="10">
        <f t="shared" si="146"/>
        <v>1369810.66</v>
      </c>
      <c r="D624" s="10">
        <f>'(Optional) Additional IN-OUT'!H631</f>
        <v>0</v>
      </c>
      <c r="E624" s="10">
        <f>ROUND(((C624+D624)*(1+Nocharge_monthly_return)),2)</f>
        <v>1375432.8</v>
      </c>
      <c r="F624" s="10">
        <f t="shared" si="147"/>
        <v>532882.97</v>
      </c>
      <c r="G624" s="10">
        <f t="shared" si="156"/>
        <v>0</v>
      </c>
      <c r="H624" s="10">
        <f>ROUND(((F624+G624)*(1+Withcharge_monthly_return)),2)</f>
        <v>535070.09</v>
      </c>
      <c r="I624" s="10">
        <f t="shared" si="154"/>
        <v>822.07</v>
      </c>
      <c r="J624" t="b">
        <f t="shared" si="148"/>
        <v>0</v>
      </c>
      <c r="K624" s="10">
        <f t="shared" si="155"/>
        <v>0</v>
      </c>
      <c r="L624" s="24">
        <f t="shared" si="149"/>
        <v>822.07</v>
      </c>
      <c r="M624" s="24">
        <f t="shared" si="150"/>
        <v>534248.02</v>
      </c>
      <c r="N624" s="24">
        <f t="shared" si="151"/>
        <v>841184.78</v>
      </c>
      <c r="O624" s="24">
        <f t="shared" si="152"/>
        <v>254686.45000000004</v>
      </c>
      <c r="P624" s="24">
        <f t="shared" si="161"/>
        <v>114000</v>
      </c>
      <c r="Q624" s="7">
        <f t="shared" si="157"/>
        <v>11.065200000000001</v>
      </c>
      <c r="R624" s="7">
        <f t="shared" si="158"/>
        <v>3.6863861403508773</v>
      </c>
      <c r="S624" s="5">
        <f t="shared" si="159"/>
        <v>4.9626307386082272E-2</v>
      </c>
      <c r="T624" s="5">
        <f t="shared" si="160"/>
        <v>3.0497858840456585E-2</v>
      </c>
      <c r="U624" s="5">
        <f t="shared" si="153"/>
        <v>1.9128448545625686E-2</v>
      </c>
    </row>
    <row r="625" spans="1:21" x14ac:dyDescent="0.25">
      <c r="A625">
        <v>52</v>
      </c>
      <c r="B625">
        <v>618</v>
      </c>
      <c r="C625" s="10">
        <f t="shared" si="146"/>
        <v>1375432.8</v>
      </c>
      <c r="D625" s="10">
        <f>'(Optional) Additional IN-OUT'!H632</f>
        <v>0</v>
      </c>
      <c r="E625" s="10">
        <f>ROUND(((C625+D625)*(1+Nocharge_monthly_return)),2)</f>
        <v>1381078.02</v>
      </c>
      <c r="F625" s="10">
        <f t="shared" si="147"/>
        <v>534248.02</v>
      </c>
      <c r="G625" s="10">
        <f t="shared" si="156"/>
        <v>0</v>
      </c>
      <c r="H625" s="10">
        <f>ROUND(((F625+G625)*(1+Withcharge_monthly_return)),2)</f>
        <v>536440.75</v>
      </c>
      <c r="I625" s="10">
        <f t="shared" si="154"/>
        <v>824.18</v>
      </c>
      <c r="J625" t="b">
        <f t="shared" si="148"/>
        <v>0</v>
      </c>
      <c r="K625" s="10">
        <f t="shared" si="155"/>
        <v>0</v>
      </c>
      <c r="L625" s="24">
        <f t="shared" si="149"/>
        <v>824.18</v>
      </c>
      <c r="M625" s="24">
        <f t="shared" si="150"/>
        <v>535616.56999999995</v>
      </c>
      <c r="N625" s="24">
        <f t="shared" si="151"/>
        <v>845461.45000000007</v>
      </c>
      <c r="O625" s="24">
        <f t="shared" si="152"/>
        <v>255510.63000000003</v>
      </c>
      <c r="P625" s="24">
        <f t="shared" si="161"/>
        <v>114000</v>
      </c>
      <c r="Q625" s="7">
        <f t="shared" si="157"/>
        <v>11.114719473684211</v>
      </c>
      <c r="R625" s="7">
        <f t="shared" si="158"/>
        <v>3.6983909649122806</v>
      </c>
      <c r="S625" s="5">
        <f t="shared" si="159"/>
        <v>4.962752493916317E-2</v>
      </c>
      <c r="T625" s="5">
        <f t="shared" si="160"/>
        <v>3.0498956549628468E-2</v>
      </c>
      <c r="U625" s="5">
        <f t="shared" si="153"/>
        <v>1.9128568389534702E-2</v>
      </c>
    </row>
    <row r="626" spans="1:21" x14ac:dyDescent="0.25">
      <c r="A626">
        <v>52</v>
      </c>
      <c r="B626">
        <v>619</v>
      </c>
      <c r="C626" s="10">
        <f t="shared" si="146"/>
        <v>1381078.02</v>
      </c>
      <c r="D626" s="10">
        <f>'(Optional) Additional IN-OUT'!H633</f>
        <v>0</v>
      </c>
      <c r="E626" s="10">
        <f>ROUND(((C626+D626)*(1+Nocharge_monthly_return)),2)</f>
        <v>1386746.41</v>
      </c>
      <c r="F626" s="10">
        <f t="shared" si="147"/>
        <v>535616.56999999995</v>
      </c>
      <c r="G626" s="10">
        <f t="shared" si="156"/>
        <v>0</v>
      </c>
      <c r="H626" s="10">
        <f>ROUND(((F626+G626)*(1+Withcharge_monthly_return)),2)</f>
        <v>537814.91</v>
      </c>
      <c r="I626" s="10">
        <f t="shared" si="154"/>
        <v>826.29</v>
      </c>
      <c r="J626" t="b">
        <f t="shared" si="148"/>
        <v>0</v>
      </c>
      <c r="K626" s="10">
        <f t="shared" si="155"/>
        <v>0</v>
      </c>
      <c r="L626" s="24">
        <f t="shared" si="149"/>
        <v>826.29</v>
      </c>
      <c r="M626" s="24">
        <f t="shared" si="150"/>
        <v>536988.62</v>
      </c>
      <c r="N626" s="24">
        <f t="shared" si="151"/>
        <v>849757.78999999992</v>
      </c>
      <c r="O626" s="24">
        <f t="shared" si="152"/>
        <v>256336.92000000004</v>
      </c>
      <c r="P626" s="24">
        <f t="shared" si="161"/>
        <v>114000</v>
      </c>
      <c r="Q626" s="7">
        <f t="shared" si="157"/>
        <v>11.164442192982456</v>
      </c>
      <c r="R626" s="7">
        <f t="shared" si="158"/>
        <v>3.7104264912280698</v>
      </c>
      <c r="S626" s="5">
        <f t="shared" si="159"/>
        <v>4.9628738562585248E-2</v>
      </c>
      <c r="T626" s="5">
        <f t="shared" si="160"/>
        <v>3.0500050500089356E-2</v>
      </c>
      <c r="U626" s="5">
        <f t="shared" si="153"/>
        <v>1.9128688062495892E-2</v>
      </c>
    </row>
    <row r="627" spans="1:21" x14ac:dyDescent="0.25">
      <c r="A627">
        <v>52</v>
      </c>
      <c r="B627">
        <v>620</v>
      </c>
      <c r="C627" s="10">
        <f t="shared" si="146"/>
        <v>1386746.41</v>
      </c>
      <c r="D627" s="10">
        <f>'(Optional) Additional IN-OUT'!H634</f>
        <v>0</v>
      </c>
      <c r="E627" s="10">
        <f>ROUND(((C627+D627)*(1+Nocharge_monthly_return)),2)</f>
        <v>1392438.06</v>
      </c>
      <c r="F627" s="10">
        <f t="shared" si="147"/>
        <v>536988.62</v>
      </c>
      <c r="G627" s="10">
        <f t="shared" si="156"/>
        <v>0</v>
      </c>
      <c r="H627" s="10">
        <f>ROUND(((F627+G627)*(1+Withcharge_monthly_return)),2)</f>
        <v>539192.59</v>
      </c>
      <c r="I627" s="10">
        <f t="shared" si="154"/>
        <v>828.4</v>
      </c>
      <c r="J627" t="b">
        <f t="shared" si="148"/>
        <v>0</v>
      </c>
      <c r="K627" s="10">
        <f t="shared" si="155"/>
        <v>0</v>
      </c>
      <c r="L627" s="24">
        <f t="shared" si="149"/>
        <v>828.4</v>
      </c>
      <c r="M627" s="24">
        <f t="shared" si="150"/>
        <v>538364.18999999994</v>
      </c>
      <c r="N627" s="24">
        <f t="shared" si="151"/>
        <v>854073.87000000011</v>
      </c>
      <c r="O627" s="24">
        <f t="shared" si="152"/>
        <v>257165.32000000004</v>
      </c>
      <c r="P627" s="24">
        <f t="shared" si="161"/>
        <v>114000</v>
      </c>
      <c r="Q627" s="7">
        <f t="shared" si="157"/>
        <v>11.214368947368422</v>
      </c>
      <c r="R627" s="7">
        <f t="shared" si="158"/>
        <v>3.7224928947368419</v>
      </c>
      <c r="S627" s="5">
        <f t="shared" si="159"/>
        <v>4.9629948200965751E-2</v>
      </c>
      <c r="T627" s="5">
        <f t="shared" si="160"/>
        <v>3.0501141119903125E-2</v>
      </c>
      <c r="U627" s="5">
        <f t="shared" si="153"/>
        <v>1.9128807081062627E-2</v>
      </c>
    </row>
    <row r="628" spans="1:21" x14ac:dyDescent="0.25">
      <c r="A628">
        <v>52</v>
      </c>
      <c r="B628">
        <v>621</v>
      </c>
      <c r="C628" s="10">
        <f t="shared" si="146"/>
        <v>1392438.06</v>
      </c>
      <c r="D628" s="10">
        <f>'(Optional) Additional IN-OUT'!H635</f>
        <v>0</v>
      </c>
      <c r="E628" s="10">
        <f>ROUND(((C628+D628)*(1+Nocharge_monthly_return)),2)</f>
        <v>1398153.07</v>
      </c>
      <c r="F628" s="10">
        <f t="shared" si="147"/>
        <v>538364.18999999994</v>
      </c>
      <c r="G628" s="10">
        <f t="shared" si="156"/>
        <v>0</v>
      </c>
      <c r="H628" s="10">
        <f>ROUND(((F628+G628)*(1+Withcharge_monthly_return)),2)</f>
        <v>540573.81000000006</v>
      </c>
      <c r="I628" s="10">
        <f t="shared" si="154"/>
        <v>830.53</v>
      </c>
      <c r="J628" t="b">
        <f t="shared" si="148"/>
        <v>0</v>
      </c>
      <c r="K628" s="10">
        <f t="shared" si="155"/>
        <v>0</v>
      </c>
      <c r="L628" s="24">
        <f t="shared" si="149"/>
        <v>830.53</v>
      </c>
      <c r="M628" s="24">
        <f t="shared" si="150"/>
        <v>539743.28</v>
      </c>
      <c r="N628" s="24">
        <f t="shared" si="151"/>
        <v>858409.79</v>
      </c>
      <c r="O628" s="24">
        <f t="shared" si="152"/>
        <v>257995.85000000003</v>
      </c>
      <c r="P628" s="24">
        <f t="shared" si="161"/>
        <v>114000</v>
      </c>
      <c r="Q628" s="7">
        <f t="shared" si="157"/>
        <v>11.264500614035088</v>
      </c>
      <c r="R628" s="7">
        <f t="shared" si="158"/>
        <v>3.7345901754385968</v>
      </c>
      <c r="S628" s="5">
        <f t="shared" si="159"/>
        <v>4.9631153939898948E-2</v>
      </c>
      <c r="T628" s="5">
        <f t="shared" si="160"/>
        <v>3.0502228091482016E-2</v>
      </c>
      <c r="U628" s="5">
        <f t="shared" si="153"/>
        <v>1.9128925848416932E-2</v>
      </c>
    </row>
    <row r="629" spans="1:21" x14ac:dyDescent="0.25">
      <c r="A629">
        <v>52</v>
      </c>
      <c r="B629">
        <v>622</v>
      </c>
      <c r="C629" s="10">
        <f t="shared" si="146"/>
        <v>1398153.07</v>
      </c>
      <c r="D629" s="10">
        <f>'(Optional) Additional IN-OUT'!H636</f>
        <v>0</v>
      </c>
      <c r="E629" s="10">
        <f>ROUND(((C629+D629)*(1+Nocharge_monthly_return)),2)</f>
        <v>1403891.54</v>
      </c>
      <c r="F629" s="10">
        <f t="shared" si="147"/>
        <v>539743.28</v>
      </c>
      <c r="G629" s="10">
        <f t="shared" si="156"/>
        <v>0</v>
      </c>
      <c r="H629" s="10">
        <f>ROUND(((F629+G629)*(1+Withcharge_monthly_return)),2)</f>
        <v>541958.56000000006</v>
      </c>
      <c r="I629" s="10">
        <f t="shared" si="154"/>
        <v>832.65</v>
      </c>
      <c r="J629" t="b">
        <f t="shared" si="148"/>
        <v>0</v>
      </c>
      <c r="K629" s="10">
        <f t="shared" si="155"/>
        <v>0</v>
      </c>
      <c r="L629" s="24">
        <f t="shared" si="149"/>
        <v>832.65</v>
      </c>
      <c r="M629" s="24">
        <f t="shared" si="150"/>
        <v>541125.91</v>
      </c>
      <c r="N629" s="24">
        <f t="shared" si="151"/>
        <v>862765.63</v>
      </c>
      <c r="O629" s="24">
        <f t="shared" si="152"/>
        <v>258828.50000000003</v>
      </c>
      <c r="P629" s="24">
        <f t="shared" si="161"/>
        <v>114000</v>
      </c>
      <c r="Q629" s="7">
        <f t="shared" si="157"/>
        <v>11.314838070175439</v>
      </c>
      <c r="R629" s="7">
        <f t="shared" si="158"/>
        <v>3.7467185087719299</v>
      </c>
      <c r="S629" s="5">
        <f t="shared" si="159"/>
        <v>4.9632355857700053E-2</v>
      </c>
      <c r="T629" s="5">
        <f t="shared" si="160"/>
        <v>3.0503311836634035E-2</v>
      </c>
      <c r="U629" s="5">
        <f t="shared" si="153"/>
        <v>1.9129044021066018E-2</v>
      </c>
    </row>
    <row r="630" spans="1:21" x14ac:dyDescent="0.25">
      <c r="A630">
        <v>52</v>
      </c>
      <c r="B630">
        <v>623</v>
      </c>
      <c r="C630" s="10">
        <f t="shared" si="146"/>
        <v>1403891.54</v>
      </c>
      <c r="D630" s="10">
        <f>'(Optional) Additional IN-OUT'!H637</f>
        <v>0</v>
      </c>
      <c r="E630" s="10">
        <f>ROUND(((C630+D630)*(1+Nocharge_monthly_return)),2)</f>
        <v>1409653.56</v>
      </c>
      <c r="F630" s="10">
        <f t="shared" si="147"/>
        <v>541125.91</v>
      </c>
      <c r="G630" s="10">
        <f t="shared" si="156"/>
        <v>0</v>
      </c>
      <c r="H630" s="10">
        <f>ROUND(((F630+G630)*(1+Withcharge_monthly_return)),2)</f>
        <v>543346.86</v>
      </c>
      <c r="I630" s="10">
        <f t="shared" si="154"/>
        <v>834.79</v>
      </c>
      <c r="J630" t="b">
        <f t="shared" si="148"/>
        <v>0</v>
      </c>
      <c r="K630" s="10">
        <f t="shared" si="155"/>
        <v>0</v>
      </c>
      <c r="L630" s="24">
        <f t="shared" si="149"/>
        <v>834.79</v>
      </c>
      <c r="M630" s="24">
        <f t="shared" si="150"/>
        <v>542512.06999999995</v>
      </c>
      <c r="N630" s="24">
        <f t="shared" si="151"/>
        <v>867141.49000000011</v>
      </c>
      <c r="O630" s="24">
        <f t="shared" si="152"/>
        <v>259663.29000000004</v>
      </c>
      <c r="P630" s="24">
        <f t="shared" si="161"/>
        <v>114000</v>
      </c>
      <c r="Q630" s="7">
        <f t="shared" si="157"/>
        <v>11.365382105263159</v>
      </c>
      <c r="R630" s="7">
        <f t="shared" si="158"/>
        <v>3.7588778070175435</v>
      </c>
      <c r="S630" s="5">
        <f t="shared" si="159"/>
        <v>4.963355388214364E-2</v>
      </c>
      <c r="T630" s="5">
        <f t="shared" si="160"/>
        <v>3.0504391671868126E-2</v>
      </c>
      <c r="U630" s="5">
        <f t="shared" si="153"/>
        <v>1.9129162210275514E-2</v>
      </c>
    </row>
    <row r="631" spans="1:21" x14ac:dyDescent="0.25">
      <c r="A631">
        <v>52</v>
      </c>
      <c r="B631">
        <v>624</v>
      </c>
      <c r="C631" s="10">
        <f t="shared" si="146"/>
        <v>1409653.56</v>
      </c>
      <c r="D631" s="10">
        <f>'(Optional) Additional IN-OUT'!H638</f>
        <v>0</v>
      </c>
      <c r="E631" s="10">
        <f>ROUND(((C631+D631)*(1+Nocharge_monthly_return)),2)</f>
        <v>1415439.23</v>
      </c>
      <c r="F631" s="10">
        <f t="shared" si="147"/>
        <v>542512.06999999995</v>
      </c>
      <c r="G631" s="10">
        <f t="shared" si="156"/>
        <v>0</v>
      </c>
      <c r="H631" s="10">
        <f>ROUND(((F631+G631)*(1+Withcharge_monthly_return)),2)</f>
        <v>544738.71</v>
      </c>
      <c r="I631" s="10">
        <f t="shared" si="154"/>
        <v>836.92</v>
      </c>
      <c r="J631" t="b">
        <f t="shared" si="148"/>
        <v>0</v>
      </c>
      <c r="K631" s="10">
        <f t="shared" si="155"/>
        <v>0</v>
      </c>
      <c r="L631" s="24">
        <f t="shared" si="149"/>
        <v>836.92</v>
      </c>
      <c r="M631" s="24">
        <f t="shared" si="150"/>
        <v>543901.78999999992</v>
      </c>
      <c r="N631" s="24">
        <f t="shared" si="151"/>
        <v>871537.44000000006</v>
      </c>
      <c r="O631" s="24">
        <f t="shared" si="152"/>
        <v>260500.21000000005</v>
      </c>
      <c r="P631" s="24">
        <f t="shared" si="161"/>
        <v>114000</v>
      </c>
      <c r="Q631" s="7">
        <f t="shared" si="157"/>
        <v>11.416133596491228</v>
      </c>
      <c r="R631" s="7">
        <f t="shared" si="158"/>
        <v>3.771068333333333</v>
      </c>
      <c r="S631" s="5">
        <f t="shared" si="159"/>
        <v>4.9634748079913998E-2</v>
      </c>
      <c r="T631" s="5">
        <f t="shared" si="160"/>
        <v>3.0505468381774967E-2</v>
      </c>
      <c r="U631" s="5">
        <f t="shared" si="153"/>
        <v>1.9129279698139032E-2</v>
      </c>
    </row>
    <row r="632" spans="1:21" x14ac:dyDescent="0.25">
      <c r="A632">
        <v>53</v>
      </c>
      <c r="B632">
        <v>625</v>
      </c>
      <c r="C632" s="10">
        <f t="shared" ref="C632:C695" si="162">E631</f>
        <v>1415439.23</v>
      </c>
      <c r="D632" s="10">
        <f>'(Optional) Additional IN-OUT'!H639</f>
        <v>0</v>
      </c>
      <c r="E632" s="10">
        <f>ROUND(((C632+D632)*(1+Nocharge_monthly_return)),2)</f>
        <v>1421248.65</v>
      </c>
      <c r="F632" s="10">
        <f t="shared" ref="F632:F695" si="163">M631</f>
        <v>543901.78999999992</v>
      </c>
      <c r="G632" s="10">
        <f t="shared" si="156"/>
        <v>0</v>
      </c>
      <c r="H632" s="10">
        <f>ROUND(((F632+G632)*(1+Withcharge_monthly_return)),2)</f>
        <v>546134.14</v>
      </c>
      <c r="I632" s="10">
        <f t="shared" si="154"/>
        <v>839.07</v>
      </c>
      <c r="J632" t="b">
        <f t="shared" ref="J632:J695" si="164">IF((B632-1)/12=(A632-1),TRUE,FALSE)</f>
        <v>1</v>
      </c>
      <c r="K632" s="10">
        <f t="shared" si="155"/>
        <v>0</v>
      </c>
      <c r="L632" s="24">
        <f t="shared" ref="L632:L695" si="165">K632+I632</f>
        <v>839.07</v>
      </c>
      <c r="M632" s="24">
        <f t="shared" ref="M632:M695" si="166">H632-L632</f>
        <v>545295.07000000007</v>
      </c>
      <c r="N632" s="24">
        <f t="shared" ref="N632:N695" si="167">E632-M632</f>
        <v>875953.57999999984</v>
      </c>
      <c r="O632" s="24">
        <f t="shared" ref="O632:O695" si="168">O631+L632</f>
        <v>261339.28000000006</v>
      </c>
      <c r="P632" s="24">
        <f t="shared" si="161"/>
        <v>114000</v>
      </c>
      <c r="Q632" s="7">
        <f t="shared" si="157"/>
        <v>11.467093421052631</v>
      </c>
      <c r="R632" s="7">
        <f t="shared" si="158"/>
        <v>3.7832900877192985</v>
      </c>
      <c r="S632" s="5">
        <f t="shared" si="159"/>
        <v>4.9635938510863335E-2</v>
      </c>
      <c r="T632" s="5">
        <f t="shared" si="160"/>
        <v>3.0506541648753941E-2</v>
      </c>
      <c r="U632" s="5">
        <f t="shared" ref="U632:U695" si="169">S632-T632</f>
        <v>1.9129396862109394E-2</v>
      </c>
    </row>
    <row r="633" spans="1:21" x14ac:dyDescent="0.25">
      <c r="A633">
        <v>53</v>
      </c>
      <c r="B633">
        <v>626</v>
      </c>
      <c r="C633" s="10">
        <f t="shared" si="162"/>
        <v>1421248.65</v>
      </c>
      <c r="D633" s="10">
        <f>'(Optional) Additional IN-OUT'!H640</f>
        <v>0</v>
      </c>
      <c r="E633" s="10">
        <f>ROUND(((C633+D633)*(1+Nocharge_monthly_return)),2)</f>
        <v>1427081.91</v>
      </c>
      <c r="F633" s="10">
        <f t="shared" si="163"/>
        <v>545295.07000000007</v>
      </c>
      <c r="G633" s="10">
        <f t="shared" si="156"/>
        <v>0</v>
      </c>
      <c r="H633" s="10">
        <f>ROUND(((F633+G633)*(1+Withcharge_monthly_return)),2)</f>
        <v>547533.14</v>
      </c>
      <c r="I633" s="10">
        <f t="shared" si="154"/>
        <v>841.22</v>
      </c>
      <c r="J633" t="b">
        <f t="shared" si="164"/>
        <v>0</v>
      </c>
      <c r="K633" s="10">
        <f t="shared" si="155"/>
        <v>0</v>
      </c>
      <c r="L633" s="24">
        <f t="shared" si="165"/>
        <v>841.22</v>
      </c>
      <c r="M633" s="24">
        <f t="shared" si="166"/>
        <v>546691.92000000004</v>
      </c>
      <c r="N633" s="24">
        <f t="shared" si="167"/>
        <v>880389.98999999987</v>
      </c>
      <c r="O633" s="24">
        <f t="shared" si="168"/>
        <v>262180.50000000006</v>
      </c>
      <c r="P633" s="24">
        <f t="shared" si="161"/>
        <v>114000</v>
      </c>
      <c r="Q633" s="7">
        <f t="shared" si="157"/>
        <v>11.518262368421052</v>
      </c>
      <c r="R633" s="7">
        <f t="shared" si="158"/>
        <v>3.7955431578947376</v>
      </c>
      <c r="S633" s="5">
        <f t="shared" si="159"/>
        <v>4.9637125087173398E-2</v>
      </c>
      <c r="T633" s="5">
        <f t="shared" si="160"/>
        <v>3.0507611521109965E-2</v>
      </c>
      <c r="U633" s="5">
        <f t="shared" si="169"/>
        <v>1.9129513566063433E-2</v>
      </c>
    </row>
    <row r="634" spans="1:21" x14ac:dyDescent="0.25">
      <c r="A634">
        <v>53</v>
      </c>
      <c r="B634">
        <v>627</v>
      </c>
      <c r="C634" s="10">
        <f t="shared" si="162"/>
        <v>1427081.91</v>
      </c>
      <c r="D634" s="10">
        <f>'(Optional) Additional IN-OUT'!H641</f>
        <v>0</v>
      </c>
      <c r="E634" s="10">
        <f>ROUND(((C634+D634)*(1+Nocharge_monthly_return)),2)</f>
        <v>1432939.11</v>
      </c>
      <c r="F634" s="10">
        <f t="shared" si="163"/>
        <v>546691.92000000004</v>
      </c>
      <c r="G634" s="10">
        <f t="shared" si="156"/>
        <v>0</v>
      </c>
      <c r="H634" s="10">
        <f>ROUND(((F634+G634)*(1+Withcharge_monthly_return)),2)</f>
        <v>548935.72</v>
      </c>
      <c r="I634" s="10">
        <f t="shared" si="154"/>
        <v>843.37</v>
      </c>
      <c r="J634" t="b">
        <f t="shared" si="164"/>
        <v>0</v>
      </c>
      <c r="K634" s="10">
        <f t="shared" si="155"/>
        <v>0</v>
      </c>
      <c r="L634" s="24">
        <f t="shared" si="165"/>
        <v>843.37</v>
      </c>
      <c r="M634" s="24">
        <f t="shared" si="166"/>
        <v>548092.35</v>
      </c>
      <c r="N634" s="24">
        <f t="shared" si="167"/>
        <v>884846.76000000013</v>
      </c>
      <c r="O634" s="24">
        <f t="shared" si="168"/>
        <v>263023.87000000005</v>
      </c>
      <c r="P634" s="24">
        <f t="shared" si="161"/>
        <v>114000</v>
      </c>
      <c r="Q634" s="7">
        <f t="shared" si="157"/>
        <v>11.569641315789475</v>
      </c>
      <c r="R634" s="7">
        <f t="shared" si="158"/>
        <v>3.807827631578947</v>
      </c>
      <c r="S634" s="5">
        <f t="shared" si="159"/>
        <v>4.9638307857893936E-2</v>
      </c>
      <c r="T634" s="5">
        <f t="shared" si="160"/>
        <v>3.0508678045675343E-2</v>
      </c>
      <c r="U634" s="5">
        <f t="shared" si="169"/>
        <v>1.9129629812218593E-2</v>
      </c>
    </row>
    <row r="635" spans="1:21" x14ac:dyDescent="0.25">
      <c r="A635">
        <v>53</v>
      </c>
      <c r="B635">
        <v>628</v>
      </c>
      <c r="C635" s="10">
        <f t="shared" si="162"/>
        <v>1432939.11</v>
      </c>
      <c r="D635" s="10">
        <f>'(Optional) Additional IN-OUT'!H642</f>
        <v>0</v>
      </c>
      <c r="E635" s="10">
        <f>ROUND(((C635+D635)*(1+Nocharge_monthly_return)),2)</f>
        <v>1438820.35</v>
      </c>
      <c r="F635" s="10">
        <f t="shared" si="163"/>
        <v>548092.35</v>
      </c>
      <c r="G635" s="10">
        <f t="shared" si="156"/>
        <v>0</v>
      </c>
      <c r="H635" s="10">
        <f>ROUND(((F635+G635)*(1+Withcharge_monthly_return)),2)</f>
        <v>550341.9</v>
      </c>
      <c r="I635" s="10">
        <f t="shared" si="154"/>
        <v>845.53</v>
      </c>
      <c r="J635" t="b">
        <f t="shared" si="164"/>
        <v>0</v>
      </c>
      <c r="K635" s="10">
        <f t="shared" si="155"/>
        <v>0</v>
      </c>
      <c r="L635" s="24">
        <f t="shared" si="165"/>
        <v>845.53</v>
      </c>
      <c r="M635" s="24">
        <f t="shared" si="166"/>
        <v>549496.37</v>
      </c>
      <c r="N635" s="24">
        <f t="shared" si="167"/>
        <v>889323.9800000001</v>
      </c>
      <c r="O635" s="24">
        <f t="shared" si="168"/>
        <v>263869.40000000008</v>
      </c>
      <c r="P635" s="24">
        <f t="shared" si="161"/>
        <v>114000</v>
      </c>
      <c r="Q635" s="7">
        <f t="shared" si="157"/>
        <v>11.621231140350877</v>
      </c>
      <c r="R635" s="7">
        <f t="shared" si="158"/>
        <v>3.8201435964912278</v>
      </c>
      <c r="S635" s="5">
        <f t="shared" si="159"/>
        <v>4.9639486865667964E-2</v>
      </c>
      <c r="T635" s="5">
        <f t="shared" si="160"/>
        <v>3.0509741267831313E-2</v>
      </c>
      <c r="U635" s="5">
        <f t="shared" si="169"/>
        <v>1.9129745597836652E-2</v>
      </c>
    </row>
    <row r="636" spans="1:21" x14ac:dyDescent="0.25">
      <c r="A636">
        <v>53</v>
      </c>
      <c r="B636">
        <v>629</v>
      </c>
      <c r="C636" s="10">
        <f t="shared" si="162"/>
        <v>1438820.35</v>
      </c>
      <c r="D636" s="10">
        <f>'(Optional) Additional IN-OUT'!H643</f>
        <v>0</v>
      </c>
      <c r="E636" s="10">
        <f>ROUND(((C636+D636)*(1+Nocharge_monthly_return)),2)</f>
        <v>1444725.73</v>
      </c>
      <c r="F636" s="10">
        <f t="shared" si="163"/>
        <v>549496.37</v>
      </c>
      <c r="G636" s="10">
        <f t="shared" si="156"/>
        <v>0</v>
      </c>
      <c r="H636" s="10">
        <f>ROUND(((F636+G636)*(1+Withcharge_monthly_return)),2)</f>
        <v>551751.68000000005</v>
      </c>
      <c r="I636" s="10">
        <f t="shared" si="154"/>
        <v>847.7</v>
      </c>
      <c r="J636" t="b">
        <f t="shared" si="164"/>
        <v>0</v>
      </c>
      <c r="K636" s="10">
        <f t="shared" si="155"/>
        <v>0</v>
      </c>
      <c r="L636" s="24">
        <f t="shared" si="165"/>
        <v>847.7</v>
      </c>
      <c r="M636" s="24">
        <f t="shared" si="166"/>
        <v>550903.9800000001</v>
      </c>
      <c r="N636" s="24">
        <f t="shared" si="167"/>
        <v>893821.74999999988</v>
      </c>
      <c r="O636" s="24">
        <f t="shared" si="168"/>
        <v>264717.10000000009</v>
      </c>
      <c r="P636" s="24">
        <f t="shared" si="161"/>
        <v>114000</v>
      </c>
      <c r="Q636" s="7">
        <f t="shared" si="157"/>
        <v>11.673032719298245</v>
      </c>
      <c r="R636" s="7">
        <f t="shared" si="158"/>
        <v>3.8324910526315801</v>
      </c>
      <c r="S636" s="5">
        <f t="shared" si="159"/>
        <v>4.964066214688112E-2</v>
      </c>
      <c r="T636" s="5">
        <f t="shared" si="160"/>
        <v>3.051080087466233E-2</v>
      </c>
      <c r="U636" s="5">
        <f t="shared" si="169"/>
        <v>1.9129861272218791E-2</v>
      </c>
    </row>
    <row r="637" spans="1:21" x14ac:dyDescent="0.25">
      <c r="A637">
        <v>53</v>
      </c>
      <c r="B637">
        <v>630</v>
      </c>
      <c r="C637" s="10">
        <f t="shared" si="162"/>
        <v>1444725.73</v>
      </c>
      <c r="D637" s="10">
        <f>'(Optional) Additional IN-OUT'!H644</f>
        <v>0</v>
      </c>
      <c r="E637" s="10">
        <f>ROUND(((C637+D637)*(1+Nocharge_monthly_return)),2)</f>
        <v>1450655.35</v>
      </c>
      <c r="F637" s="10">
        <f t="shared" si="163"/>
        <v>550903.9800000001</v>
      </c>
      <c r="G637" s="10">
        <f t="shared" si="156"/>
        <v>0</v>
      </c>
      <c r="H637" s="10">
        <f>ROUND(((F637+G637)*(1+Withcharge_monthly_return)),2)</f>
        <v>553165.06999999995</v>
      </c>
      <c r="I637" s="10">
        <f t="shared" si="154"/>
        <v>849.87</v>
      </c>
      <c r="J637" t="b">
        <f t="shared" si="164"/>
        <v>0</v>
      </c>
      <c r="K637" s="10">
        <f t="shared" si="155"/>
        <v>0</v>
      </c>
      <c r="L637" s="24">
        <f t="shared" si="165"/>
        <v>849.87</v>
      </c>
      <c r="M637" s="24">
        <f t="shared" si="166"/>
        <v>552315.19999999995</v>
      </c>
      <c r="N637" s="24">
        <f t="shared" si="167"/>
        <v>898340.15000000014</v>
      </c>
      <c r="O637" s="24">
        <f t="shared" si="168"/>
        <v>265566.97000000009</v>
      </c>
      <c r="P637" s="24">
        <f t="shared" si="161"/>
        <v>114000</v>
      </c>
      <c r="Q637" s="7">
        <f t="shared" si="157"/>
        <v>11.725046929824563</v>
      </c>
      <c r="R637" s="7">
        <f t="shared" si="158"/>
        <v>3.8448701754385963</v>
      </c>
      <c r="S637" s="5">
        <f t="shared" si="159"/>
        <v>4.964183373180487E-2</v>
      </c>
      <c r="T637" s="5">
        <f t="shared" si="160"/>
        <v>3.0511857268534753E-2</v>
      </c>
      <c r="U637" s="5">
        <f t="shared" si="169"/>
        <v>1.9129976463270117E-2</v>
      </c>
    </row>
    <row r="638" spans="1:21" x14ac:dyDescent="0.25">
      <c r="A638">
        <v>53</v>
      </c>
      <c r="B638">
        <v>631</v>
      </c>
      <c r="C638" s="10">
        <f t="shared" si="162"/>
        <v>1450655.35</v>
      </c>
      <c r="D638" s="10">
        <f>'(Optional) Additional IN-OUT'!H645</f>
        <v>0</v>
      </c>
      <c r="E638" s="10">
        <f>ROUND(((C638+D638)*(1+Nocharge_monthly_return)),2)</f>
        <v>1456609.3</v>
      </c>
      <c r="F638" s="10">
        <f t="shared" si="163"/>
        <v>552315.19999999995</v>
      </c>
      <c r="G638" s="10">
        <f t="shared" si="156"/>
        <v>0</v>
      </c>
      <c r="H638" s="10">
        <f>ROUND(((F638+G638)*(1+Withcharge_monthly_return)),2)</f>
        <v>554582.07999999996</v>
      </c>
      <c r="I638" s="10">
        <f t="shared" si="154"/>
        <v>852.05</v>
      </c>
      <c r="J638" t="b">
        <f t="shared" si="164"/>
        <v>0</v>
      </c>
      <c r="K638" s="10">
        <f t="shared" si="155"/>
        <v>0</v>
      </c>
      <c r="L638" s="24">
        <f t="shared" si="165"/>
        <v>852.05</v>
      </c>
      <c r="M638" s="24">
        <f t="shared" si="166"/>
        <v>553730.02999999991</v>
      </c>
      <c r="N638" s="24">
        <f t="shared" si="167"/>
        <v>902879.27000000014</v>
      </c>
      <c r="O638" s="24">
        <f t="shared" si="168"/>
        <v>266419.02000000008</v>
      </c>
      <c r="P638" s="24">
        <f t="shared" si="161"/>
        <v>114000</v>
      </c>
      <c r="Q638" s="7">
        <f t="shared" si="157"/>
        <v>11.777274561403509</v>
      </c>
      <c r="R638" s="7">
        <f t="shared" si="158"/>
        <v>3.8572809649122801</v>
      </c>
      <c r="S638" s="5">
        <f t="shared" si="159"/>
        <v>4.9643001507699111E-2</v>
      </c>
      <c r="T638" s="5">
        <f t="shared" si="160"/>
        <v>3.0512910136665485E-2</v>
      </c>
      <c r="U638" s="5">
        <f t="shared" si="169"/>
        <v>1.9130091371033626E-2</v>
      </c>
    </row>
    <row r="639" spans="1:21" x14ac:dyDescent="0.25">
      <c r="A639">
        <v>53</v>
      </c>
      <c r="B639">
        <v>632</v>
      </c>
      <c r="C639" s="10">
        <f t="shared" si="162"/>
        <v>1456609.3</v>
      </c>
      <c r="D639" s="10">
        <f>'(Optional) Additional IN-OUT'!H646</f>
        <v>0</v>
      </c>
      <c r="E639" s="10">
        <f>ROUND(((C639+D639)*(1+Nocharge_monthly_return)),2)</f>
        <v>1462587.69</v>
      </c>
      <c r="F639" s="10">
        <f t="shared" si="163"/>
        <v>553730.02999999991</v>
      </c>
      <c r="G639" s="10">
        <f t="shared" si="156"/>
        <v>0</v>
      </c>
      <c r="H639" s="10">
        <f>ROUND(((F639+G639)*(1+Withcharge_monthly_return)),2)</f>
        <v>556002.72</v>
      </c>
      <c r="I639" s="10">
        <f t="shared" si="154"/>
        <v>854.23</v>
      </c>
      <c r="J639" t="b">
        <f t="shared" si="164"/>
        <v>0</v>
      </c>
      <c r="K639" s="10">
        <f t="shared" si="155"/>
        <v>0</v>
      </c>
      <c r="L639" s="24">
        <f t="shared" si="165"/>
        <v>854.23</v>
      </c>
      <c r="M639" s="24">
        <f t="shared" si="166"/>
        <v>555148.49</v>
      </c>
      <c r="N639" s="24">
        <f t="shared" si="167"/>
        <v>907439.2</v>
      </c>
      <c r="O639" s="24">
        <f t="shared" si="168"/>
        <v>267273.25000000006</v>
      </c>
      <c r="P639" s="24">
        <f t="shared" si="161"/>
        <v>114000</v>
      </c>
      <c r="Q639" s="7">
        <f t="shared" si="157"/>
        <v>11.829716578947368</v>
      </c>
      <c r="R639" s="7">
        <f t="shared" si="158"/>
        <v>3.8697235964912275</v>
      </c>
      <c r="S639" s="5">
        <f t="shared" si="159"/>
        <v>4.9644165631626845E-2</v>
      </c>
      <c r="T639" s="5">
        <f t="shared" si="160"/>
        <v>3.0513959875676542E-2</v>
      </c>
      <c r="U639" s="5">
        <f t="shared" si="169"/>
        <v>1.9130205755950303E-2</v>
      </c>
    </row>
    <row r="640" spans="1:21" x14ac:dyDescent="0.25">
      <c r="A640">
        <v>53</v>
      </c>
      <c r="B640">
        <v>633</v>
      </c>
      <c r="C640" s="10">
        <f t="shared" si="162"/>
        <v>1462587.69</v>
      </c>
      <c r="D640" s="10">
        <f>'(Optional) Additional IN-OUT'!H647</f>
        <v>0</v>
      </c>
      <c r="E640" s="10">
        <f>ROUND(((C640+D640)*(1+Nocharge_monthly_return)),2)</f>
        <v>1468590.62</v>
      </c>
      <c r="F640" s="10">
        <f t="shared" si="163"/>
        <v>555148.49</v>
      </c>
      <c r="G640" s="10">
        <f t="shared" si="156"/>
        <v>0</v>
      </c>
      <c r="H640" s="10">
        <f>ROUND(((F640+G640)*(1+Withcharge_monthly_return)),2)</f>
        <v>557427</v>
      </c>
      <c r="I640" s="10">
        <f t="shared" si="154"/>
        <v>856.42</v>
      </c>
      <c r="J640" t="b">
        <f t="shared" si="164"/>
        <v>0</v>
      </c>
      <c r="K640" s="10">
        <f t="shared" si="155"/>
        <v>0</v>
      </c>
      <c r="L640" s="24">
        <f t="shared" si="165"/>
        <v>856.42</v>
      </c>
      <c r="M640" s="24">
        <f t="shared" si="166"/>
        <v>556570.57999999996</v>
      </c>
      <c r="N640" s="24">
        <f t="shared" si="167"/>
        <v>912020.04000000015</v>
      </c>
      <c r="O640" s="24">
        <f t="shared" si="168"/>
        <v>268129.67000000004</v>
      </c>
      <c r="P640" s="24">
        <f t="shared" si="161"/>
        <v>114000</v>
      </c>
      <c r="Q640" s="7">
        <f t="shared" si="157"/>
        <v>11.882373859649125</v>
      </c>
      <c r="R640" s="7">
        <f t="shared" si="158"/>
        <v>3.8821980701754386</v>
      </c>
      <c r="S640" s="5">
        <f t="shared" si="159"/>
        <v>4.9645326116351779E-2</v>
      </c>
      <c r="T640" s="5">
        <f t="shared" si="160"/>
        <v>3.051500617297526E-2</v>
      </c>
      <c r="U640" s="5">
        <f t="shared" si="169"/>
        <v>1.9130319943376519E-2</v>
      </c>
    </row>
    <row r="641" spans="1:21" x14ac:dyDescent="0.25">
      <c r="A641">
        <v>53</v>
      </c>
      <c r="B641">
        <v>634</v>
      </c>
      <c r="C641" s="10">
        <f t="shared" si="162"/>
        <v>1468590.62</v>
      </c>
      <c r="D641" s="10">
        <f>'(Optional) Additional IN-OUT'!H648</f>
        <v>0</v>
      </c>
      <c r="E641" s="10">
        <f>ROUND(((C641+D641)*(1+Nocharge_monthly_return)),2)</f>
        <v>1474618.19</v>
      </c>
      <c r="F641" s="10">
        <f t="shared" si="163"/>
        <v>556570.57999999996</v>
      </c>
      <c r="G641" s="10">
        <f t="shared" si="156"/>
        <v>0</v>
      </c>
      <c r="H641" s="10">
        <f>ROUND(((F641+G641)*(1+Withcharge_monthly_return)),2)</f>
        <v>558854.92000000004</v>
      </c>
      <c r="I641" s="10">
        <f t="shared" si="154"/>
        <v>858.61</v>
      </c>
      <c r="J641" t="b">
        <f t="shared" si="164"/>
        <v>0</v>
      </c>
      <c r="K641" s="10">
        <f t="shared" si="155"/>
        <v>0</v>
      </c>
      <c r="L641" s="24">
        <f t="shared" si="165"/>
        <v>858.61</v>
      </c>
      <c r="M641" s="24">
        <f t="shared" si="166"/>
        <v>557996.31000000006</v>
      </c>
      <c r="N641" s="24">
        <f t="shared" si="167"/>
        <v>916621.87999999989</v>
      </c>
      <c r="O641" s="24">
        <f t="shared" si="168"/>
        <v>268988.28000000003</v>
      </c>
      <c r="P641" s="24">
        <f t="shared" si="161"/>
        <v>114000</v>
      </c>
      <c r="Q641" s="7">
        <f t="shared" si="157"/>
        <v>11.935247280701754</v>
      </c>
      <c r="R641" s="7">
        <f t="shared" si="158"/>
        <v>3.8947044736842109</v>
      </c>
      <c r="S641" s="5">
        <f t="shared" si="159"/>
        <v>4.9646482969080329E-2</v>
      </c>
      <c r="T641" s="5">
        <f t="shared" si="160"/>
        <v>3.051604906999696E-2</v>
      </c>
      <c r="U641" s="5">
        <f t="shared" si="169"/>
        <v>1.9130433899083369E-2</v>
      </c>
    </row>
    <row r="642" spans="1:21" x14ac:dyDescent="0.25">
      <c r="A642">
        <v>53</v>
      </c>
      <c r="B642">
        <v>635</v>
      </c>
      <c r="C642" s="10">
        <f t="shared" si="162"/>
        <v>1474618.19</v>
      </c>
      <c r="D642" s="10">
        <f>'(Optional) Additional IN-OUT'!H649</f>
        <v>0</v>
      </c>
      <c r="E642" s="10">
        <f>ROUND(((C642+D642)*(1+Nocharge_monthly_return)),2)</f>
        <v>1480670.5</v>
      </c>
      <c r="F642" s="10">
        <f t="shared" si="163"/>
        <v>557996.31000000006</v>
      </c>
      <c r="G642" s="10">
        <f t="shared" si="156"/>
        <v>0</v>
      </c>
      <c r="H642" s="10">
        <f>ROUND(((F642+G642)*(1+Withcharge_monthly_return)),2)</f>
        <v>560286.51</v>
      </c>
      <c r="I642" s="10">
        <f t="shared" si="154"/>
        <v>860.81</v>
      </c>
      <c r="J642" t="b">
        <f t="shared" si="164"/>
        <v>0</v>
      </c>
      <c r="K642" s="10">
        <f t="shared" si="155"/>
        <v>0</v>
      </c>
      <c r="L642" s="24">
        <f t="shared" si="165"/>
        <v>860.81</v>
      </c>
      <c r="M642" s="24">
        <f t="shared" si="166"/>
        <v>559425.69999999995</v>
      </c>
      <c r="N642" s="24">
        <f t="shared" si="167"/>
        <v>921244.8</v>
      </c>
      <c r="O642" s="24">
        <f t="shared" si="168"/>
        <v>269849.09000000003</v>
      </c>
      <c r="P642" s="24">
        <f t="shared" si="161"/>
        <v>114000</v>
      </c>
      <c r="Q642" s="7">
        <f t="shared" si="157"/>
        <v>11.988337719298245</v>
      </c>
      <c r="R642" s="7">
        <f t="shared" si="158"/>
        <v>3.9072429824561397</v>
      </c>
      <c r="S642" s="5">
        <f t="shared" si="159"/>
        <v>4.9647636191596317E-2</v>
      </c>
      <c r="T642" s="5">
        <f t="shared" si="160"/>
        <v>3.0517088954947268E-2</v>
      </c>
      <c r="U642" s="5">
        <f t="shared" si="169"/>
        <v>1.9130547236649049E-2</v>
      </c>
    </row>
    <row r="643" spans="1:21" x14ac:dyDescent="0.25">
      <c r="A643">
        <v>53</v>
      </c>
      <c r="B643">
        <v>636</v>
      </c>
      <c r="C643" s="10">
        <f t="shared" si="162"/>
        <v>1480670.5</v>
      </c>
      <c r="D643" s="10">
        <f>'(Optional) Additional IN-OUT'!H650</f>
        <v>0</v>
      </c>
      <c r="E643" s="10">
        <f>ROUND(((C643+D643)*(1+Nocharge_monthly_return)),2)</f>
        <v>1486747.65</v>
      </c>
      <c r="F643" s="10">
        <f t="shared" si="163"/>
        <v>559425.69999999995</v>
      </c>
      <c r="G643" s="10">
        <f t="shared" si="156"/>
        <v>0</v>
      </c>
      <c r="H643" s="10">
        <f>ROUND(((F643+G643)*(1+Withcharge_monthly_return)),2)</f>
        <v>561721.76</v>
      </c>
      <c r="I643" s="10">
        <f t="shared" si="154"/>
        <v>863.02</v>
      </c>
      <c r="J643" t="b">
        <f t="shared" si="164"/>
        <v>0</v>
      </c>
      <c r="K643" s="10">
        <f t="shared" si="155"/>
        <v>0</v>
      </c>
      <c r="L643" s="24">
        <f t="shared" si="165"/>
        <v>863.02</v>
      </c>
      <c r="M643" s="24">
        <f t="shared" si="166"/>
        <v>560858.74</v>
      </c>
      <c r="N643" s="24">
        <f t="shared" si="167"/>
        <v>925888.90999999992</v>
      </c>
      <c r="O643" s="24">
        <f t="shared" si="168"/>
        <v>270712.11000000004</v>
      </c>
      <c r="P643" s="24">
        <f t="shared" si="161"/>
        <v>114000</v>
      </c>
      <c r="Q643" s="7">
        <f t="shared" si="157"/>
        <v>12.041646052631577</v>
      </c>
      <c r="R643" s="7">
        <f t="shared" si="158"/>
        <v>3.9198135087719299</v>
      </c>
      <c r="S643" s="5">
        <f t="shared" si="159"/>
        <v>4.9648785780391544E-2</v>
      </c>
      <c r="T643" s="5">
        <f t="shared" si="160"/>
        <v>3.0518125168935695E-2</v>
      </c>
      <c r="U643" s="5">
        <f t="shared" si="169"/>
        <v>1.9130660611455848E-2</v>
      </c>
    </row>
    <row r="644" spans="1:21" x14ac:dyDescent="0.25">
      <c r="A644">
        <v>54</v>
      </c>
      <c r="B644">
        <v>637</v>
      </c>
      <c r="C644" s="10">
        <f t="shared" si="162"/>
        <v>1486747.65</v>
      </c>
      <c r="D644" s="10">
        <f>'(Optional) Additional IN-OUT'!H651</f>
        <v>0</v>
      </c>
      <c r="E644" s="10">
        <f>ROUND(((C644+D644)*(1+Nocharge_monthly_return)),2)</f>
        <v>1492849.74</v>
      </c>
      <c r="F644" s="10">
        <f t="shared" si="163"/>
        <v>560858.74</v>
      </c>
      <c r="G644" s="10">
        <f t="shared" si="156"/>
        <v>0</v>
      </c>
      <c r="H644" s="10">
        <f>ROUND(((F644+G644)*(1+Withcharge_monthly_return)),2)</f>
        <v>563160.68000000005</v>
      </c>
      <c r="I644" s="10">
        <f t="shared" si="154"/>
        <v>865.23</v>
      </c>
      <c r="J644" t="b">
        <f t="shared" si="164"/>
        <v>1</v>
      </c>
      <c r="K644" s="10">
        <f t="shared" si="155"/>
        <v>0</v>
      </c>
      <c r="L644" s="24">
        <f t="shared" si="165"/>
        <v>865.23</v>
      </c>
      <c r="M644" s="24">
        <f t="shared" si="166"/>
        <v>562295.45000000007</v>
      </c>
      <c r="N644" s="24">
        <f t="shared" si="167"/>
        <v>930554.28999999992</v>
      </c>
      <c r="O644" s="24">
        <f t="shared" si="168"/>
        <v>271577.34000000003</v>
      </c>
      <c r="P644" s="24">
        <f t="shared" si="161"/>
        <v>114000</v>
      </c>
      <c r="Q644" s="7">
        <f t="shared" si="157"/>
        <v>12.095173157894736</v>
      </c>
      <c r="R644" s="7">
        <f t="shared" si="158"/>
        <v>3.932416228070176</v>
      </c>
      <c r="S644" s="5">
        <f t="shared" si="159"/>
        <v>4.9649931726795681E-2</v>
      </c>
      <c r="T644" s="5">
        <f t="shared" si="160"/>
        <v>3.051915809898555E-2</v>
      </c>
      <c r="U644" s="5">
        <f t="shared" si="169"/>
        <v>1.913077362781013E-2</v>
      </c>
    </row>
    <row r="645" spans="1:21" x14ac:dyDescent="0.25">
      <c r="A645">
        <v>54</v>
      </c>
      <c r="B645">
        <v>638</v>
      </c>
      <c r="C645" s="10">
        <f t="shared" si="162"/>
        <v>1492849.74</v>
      </c>
      <c r="D645" s="10">
        <f>'(Optional) Additional IN-OUT'!H652</f>
        <v>0</v>
      </c>
      <c r="E645" s="10">
        <f>ROUND(((C645+D645)*(1+Nocharge_monthly_return)),2)</f>
        <v>1498976.87</v>
      </c>
      <c r="F645" s="10">
        <f t="shared" si="163"/>
        <v>562295.45000000007</v>
      </c>
      <c r="G645" s="10">
        <f t="shared" si="156"/>
        <v>0</v>
      </c>
      <c r="H645" s="10">
        <f>ROUND(((F645+G645)*(1+Withcharge_monthly_return)),2)</f>
        <v>564603.29</v>
      </c>
      <c r="I645" s="10">
        <f t="shared" si="154"/>
        <v>867.44</v>
      </c>
      <c r="J645" t="b">
        <f t="shared" si="164"/>
        <v>0</v>
      </c>
      <c r="K645" s="10">
        <f t="shared" si="155"/>
        <v>0</v>
      </c>
      <c r="L645" s="24">
        <f t="shared" si="165"/>
        <v>867.44</v>
      </c>
      <c r="M645" s="24">
        <f t="shared" si="166"/>
        <v>563735.85000000009</v>
      </c>
      <c r="N645" s="24">
        <f t="shared" si="167"/>
        <v>935241.02</v>
      </c>
      <c r="O645" s="24">
        <f t="shared" si="168"/>
        <v>272444.78000000003</v>
      </c>
      <c r="P645" s="24">
        <f t="shared" si="161"/>
        <v>114000</v>
      </c>
      <c r="Q645" s="7">
        <f t="shared" si="157"/>
        <v>12.148919912280702</v>
      </c>
      <c r="R645" s="7">
        <f t="shared" si="158"/>
        <v>3.9450513157894749</v>
      </c>
      <c r="S645" s="5">
        <f t="shared" si="159"/>
        <v>4.9651074017102226E-2</v>
      </c>
      <c r="T645" s="5">
        <f t="shared" si="160"/>
        <v>3.0520188125112473E-2</v>
      </c>
      <c r="U645" s="5">
        <f t="shared" si="169"/>
        <v>1.9130885891989753E-2</v>
      </c>
    </row>
    <row r="646" spans="1:21" x14ac:dyDescent="0.25">
      <c r="A646">
        <v>54</v>
      </c>
      <c r="B646">
        <v>639</v>
      </c>
      <c r="C646" s="10">
        <f t="shared" si="162"/>
        <v>1498976.87</v>
      </c>
      <c r="D646" s="10">
        <f>'(Optional) Additional IN-OUT'!H653</f>
        <v>0</v>
      </c>
      <c r="E646" s="10">
        <f>ROUND(((C646+D646)*(1+Nocharge_monthly_return)),2)</f>
        <v>1505129.15</v>
      </c>
      <c r="F646" s="10">
        <f t="shared" si="163"/>
        <v>563735.85000000009</v>
      </c>
      <c r="G646" s="10">
        <f t="shared" si="156"/>
        <v>0</v>
      </c>
      <c r="H646" s="10">
        <f>ROUND(((F646+G646)*(1+Withcharge_monthly_return)),2)</f>
        <v>566049.6</v>
      </c>
      <c r="I646" s="10">
        <f t="shared" si="154"/>
        <v>869.67</v>
      </c>
      <c r="J646" t="b">
        <f t="shared" si="164"/>
        <v>0</v>
      </c>
      <c r="K646" s="10">
        <f t="shared" si="155"/>
        <v>0</v>
      </c>
      <c r="L646" s="24">
        <f t="shared" si="165"/>
        <v>869.67</v>
      </c>
      <c r="M646" s="24">
        <f t="shared" si="166"/>
        <v>565179.92999999993</v>
      </c>
      <c r="N646" s="24">
        <f t="shared" si="167"/>
        <v>939949.22</v>
      </c>
      <c r="O646" s="24">
        <f t="shared" si="168"/>
        <v>273314.45</v>
      </c>
      <c r="P646" s="24">
        <f t="shared" si="161"/>
        <v>114000</v>
      </c>
      <c r="Q646" s="7">
        <f t="shared" si="157"/>
        <v>12.202887280701754</v>
      </c>
      <c r="R646" s="7">
        <f t="shared" si="158"/>
        <v>3.9577186842105254</v>
      </c>
      <c r="S646" s="5">
        <f t="shared" si="159"/>
        <v>4.9652212763659075E-2</v>
      </c>
      <c r="T646" s="5">
        <f t="shared" si="160"/>
        <v>3.0521214593170691E-2</v>
      </c>
      <c r="U646" s="5">
        <f t="shared" si="169"/>
        <v>1.9130998170488384E-2</v>
      </c>
    </row>
    <row r="647" spans="1:21" x14ac:dyDescent="0.25">
      <c r="A647">
        <v>54</v>
      </c>
      <c r="B647">
        <v>640</v>
      </c>
      <c r="C647" s="10">
        <f t="shared" si="162"/>
        <v>1505129.15</v>
      </c>
      <c r="D647" s="10">
        <f>'(Optional) Additional IN-OUT'!H654</f>
        <v>0</v>
      </c>
      <c r="E647" s="10">
        <f>ROUND(((C647+D647)*(1+Nocharge_monthly_return)),2)</f>
        <v>1511306.68</v>
      </c>
      <c r="F647" s="10">
        <f t="shared" si="163"/>
        <v>565179.92999999993</v>
      </c>
      <c r="G647" s="10">
        <f t="shared" si="156"/>
        <v>0</v>
      </c>
      <c r="H647" s="10">
        <f>ROUND(((F647+G647)*(1+Withcharge_monthly_return)),2)</f>
        <v>567499.61</v>
      </c>
      <c r="I647" s="10">
        <f t="shared" si="154"/>
        <v>871.89</v>
      </c>
      <c r="J647" t="b">
        <f t="shared" si="164"/>
        <v>0</v>
      </c>
      <c r="K647" s="10">
        <f t="shared" si="155"/>
        <v>0</v>
      </c>
      <c r="L647" s="24">
        <f t="shared" si="165"/>
        <v>871.89</v>
      </c>
      <c r="M647" s="24">
        <f t="shared" si="166"/>
        <v>566627.72</v>
      </c>
      <c r="N647" s="24">
        <f t="shared" si="167"/>
        <v>944678.96</v>
      </c>
      <c r="O647" s="24">
        <f t="shared" si="168"/>
        <v>274186.34000000003</v>
      </c>
      <c r="P647" s="24">
        <f t="shared" si="161"/>
        <v>114000</v>
      </c>
      <c r="Q647" s="7">
        <f t="shared" si="157"/>
        <v>12.257076140350877</v>
      </c>
      <c r="R647" s="7">
        <f t="shared" si="158"/>
        <v>3.9704185964912275</v>
      </c>
      <c r="S647" s="5">
        <f t="shared" si="159"/>
        <v>4.9653347940845582E-2</v>
      </c>
      <c r="T647" s="5">
        <f t="shared" si="160"/>
        <v>3.0522238223097999E-2</v>
      </c>
      <c r="U647" s="5">
        <f t="shared" si="169"/>
        <v>1.9131109717747584E-2</v>
      </c>
    </row>
    <row r="648" spans="1:21" x14ac:dyDescent="0.25">
      <c r="A648">
        <v>54</v>
      </c>
      <c r="B648">
        <v>641</v>
      </c>
      <c r="C648" s="10">
        <f t="shared" si="162"/>
        <v>1511306.68</v>
      </c>
      <c r="D648" s="10">
        <f>'(Optional) Additional IN-OUT'!H655</f>
        <v>0</v>
      </c>
      <c r="E648" s="10">
        <f>ROUND(((C648+D648)*(1+Nocharge_monthly_return)),2)</f>
        <v>1517509.57</v>
      </c>
      <c r="F648" s="10">
        <f t="shared" si="163"/>
        <v>566627.72</v>
      </c>
      <c r="G648" s="10">
        <f t="shared" si="156"/>
        <v>0</v>
      </c>
      <c r="H648" s="10">
        <f>ROUND(((F648+G648)*(1+Withcharge_monthly_return)),2)</f>
        <v>568953.34</v>
      </c>
      <c r="I648" s="10">
        <f t="shared" ref="I648:I711" si="170">ROUND(H648*Monthly_charges,2)</f>
        <v>874.13</v>
      </c>
      <c r="J648" t="b">
        <f t="shared" si="164"/>
        <v>0</v>
      </c>
      <c r="K648" s="10">
        <f t="shared" ref="K648:K711" si="171">IF(J648=TRUE,EQ_Ongoing_Monetary+Product_Ongoing_Monetary,0)</f>
        <v>0</v>
      </c>
      <c r="L648" s="24">
        <f t="shared" si="165"/>
        <v>874.13</v>
      </c>
      <c r="M648" s="24">
        <f t="shared" si="166"/>
        <v>568079.21</v>
      </c>
      <c r="N648" s="24">
        <f t="shared" si="167"/>
        <v>949430.3600000001</v>
      </c>
      <c r="O648" s="24">
        <f t="shared" si="168"/>
        <v>275060.47000000003</v>
      </c>
      <c r="P648" s="24">
        <f t="shared" si="161"/>
        <v>114000</v>
      </c>
      <c r="Q648" s="7">
        <f t="shared" si="157"/>
        <v>12.311487456140352</v>
      </c>
      <c r="R648" s="7">
        <f t="shared" si="158"/>
        <v>3.98315096491228</v>
      </c>
      <c r="S648" s="5">
        <f t="shared" si="159"/>
        <v>4.9654479647892116E-2</v>
      </c>
      <c r="T648" s="5">
        <f t="shared" si="160"/>
        <v>3.0523258363943519E-2</v>
      </c>
      <c r="U648" s="5">
        <f t="shared" si="169"/>
        <v>1.9131221283948598E-2</v>
      </c>
    </row>
    <row r="649" spans="1:21" x14ac:dyDescent="0.25">
      <c r="A649">
        <v>54</v>
      </c>
      <c r="B649">
        <v>642</v>
      </c>
      <c r="C649" s="10">
        <f t="shared" si="162"/>
        <v>1517509.57</v>
      </c>
      <c r="D649" s="10">
        <f>'(Optional) Additional IN-OUT'!H656</f>
        <v>0</v>
      </c>
      <c r="E649" s="10">
        <f>ROUND(((C649+D649)*(1+Nocharge_monthly_return)),2)</f>
        <v>1523737.92</v>
      </c>
      <c r="F649" s="10">
        <f t="shared" si="163"/>
        <v>568079.21</v>
      </c>
      <c r="G649" s="10">
        <f t="shared" ref="G649:G712" si="172">D649</f>
        <v>0</v>
      </c>
      <c r="H649" s="10">
        <f>ROUND(((F649+G649)*(1+Withcharge_monthly_return)),2)</f>
        <v>570410.79</v>
      </c>
      <c r="I649" s="10">
        <f t="shared" si="170"/>
        <v>876.37</v>
      </c>
      <c r="J649" t="b">
        <f t="shared" si="164"/>
        <v>0</v>
      </c>
      <c r="K649" s="10">
        <f t="shared" si="171"/>
        <v>0</v>
      </c>
      <c r="L649" s="24">
        <f t="shared" si="165"/>
        <v>876.37</v>
      </c>
      <c r="M649" s="24">
        <f t="shared" si="166"/>
        <v>569534.42000000004</v>
      </c>
      <c r="N649" s="24">
        <f t="shared" si="167"/>
        <v>954203.49999999988</v>
      </c>
      <c r="O649" s="24">
        <f t="shared" si="168"/>
        <v>275936.84000000003</v>
      </c>
      <c r="P649" s="24">
        <f t="shared" si="161"/>
        <v>114000</v>
      </c>
      <c r="Q649" s="7">
        <f t="shared" ref="Q649:Q712" si="173">(E649/P649)-1</f>
        <v>12.366122105263157</v>
      </c>
      <c r="R649" s="7">
        <f t="shared" ref="R649:R712" si="174">(M649/P649)-1</f>
        <v>3.9959159649122808</v>
      </c>
      <c r="S649" s="5">
        <f t="shared" ref="S649:S712" si="175">RATE(B649/12,,P649,-E649)</f>
        <v>4.9655607847827875E-2</v>
      </c>
      <c r="T649" s="5">
        <f t="shared" ref="T649:T712" si="176">RATE(B649/12,,P649,-M649)</f>
        <v>3.0524275389377312E-2</v>
      </c>
      <c r="U649" s="5">
        <f t="shared" si="169"/>
        <v>1.9131332458450563E-2</v>
      </c>
    </row>
    <row r="650" spans="1:21" x14ac:dyDescent="0.25">
      <c r="A650">
        <v>54</v>
      </c>
      <c r="B650">
        <v>643</v>
      </c>
      <c r="C650" s="10">
        <f t="shared" si="162"/>
        <v>1523737.92</v>
      </c>
      <c r="D650" s="10">
        <f>'(Optional) Additional IN-OUT'!H657</f>
        <v>0</v>
      </c>
      <c r="E650" s="10">
        <f>ROUND(((C650+D650)*(1+Nocharge_monthly_return)),2)</f>
        <v>1529991.83</v>
      </c>
      <c r="F650" s="10">
        <f t="shared" si="163"/>
        <v>569534.42000000004</v>
      </c>
      <c r="G650" s="10">
        <f t="shared" si="172"/>
        <v>0</v>
      </c>
      <c r="H650" s="10">
        <f>ROUND(((F650+G650)*(1+Withcharge_monthly_return)),2)</f>
        <v>571871.97</v>
      </c>
      <c r="I650" s="10">
        <f t="shared" si="170"/>
        <v>878.61</v>
      </c>
      <c r="J650" t="b">
        <f t="shared" si="164"/>
        <v>0</v>
      </c>
      <c r="K650" s="10">
        <f t="shared" si="171"/>
        <v>0</v>
      </c>
      <c r="L650" s="24">
        <f t="shared" si="165"/>
        <v>878.61</v>
      </c>
      <c r="M650" s="24">
        <f t="shared" si="166"/>
        <v>570993.36</v>
      </c>
      <c r="N650" s="24">
        <f t="shared" si="167"/>
        <v>958998.47000000009</v>
      </c>
      <c r="O650" s="24">
        <f t="shared" si="168"/>
        <v>276815.45</v>
      </c>
      <c r="P650" s="24">
        <f t="shared" ref="P650:P713" si="177">P649+D650</f>
        <v>114000</v>
      </c>
      <c r="Q650" s="7">
        <f t="shared" si="173"/>
        <v>12.420980964912282</v>
      </c>
      <c r="R650" s="7">
        <f t="shared" si="174"/>
        <v>4.0087136842105258</v>
      </c>
      <c r="S650" s="5">
        <f t="shared" si="175"/>
        <v>4.9656732499304142E-2</v>
      </c>
      <c r="T650" s="5">
        <f t="shared" si="176"/>
        <v>3.0525289329471315E-2</v>
      </c>
      <c r="U650" s="5">
        <f t="shared" si="169"/>
        <v>1.9131443169832826E-2</v>
      </c>
    </row>
    <row r="651" spans="1:21" x14ac:dyDescent="0.25">
      <c r="A651">
        <v>54</v>
      </c>
      <c r="B651">
        <v>644</v>
      </c>
      <c r="C651" s="10">
        <f t="shared" si="162"/>
        <v>1529991.83</v>
      </c>
      <c r="D651" s="10">
        <f>'(Optional) Additional IN-OUT'!H658</f>
        <v>0</v>
      </c>
      <c r="E651" s="10">
        <f>ROUND(((C651+D651)*(1+Nocharge_monthly_return)),2)</f>
        <v>1536271.41</v>
      </c>
      <c r="F651" s="10">
        <f t="shared" si="163"/>
        <v>570993.36</v>
      </c>
      <c r="G651" s="10">
        <f t="shared" si="172"/>
        <v>0</v>
      </c>
      <c r="H651" s="10">
        <f>ROUND(((F651+G651)*(1+Withcharge_monthly_return)),2)</f>
        <v>573336.9</v>
      </c>
      <c r="I651" s="10">
        <f t="shared" si="170"/>
        <v>880.86</v>
      </c>
      <c r="J651" t="b">
        <f t="shared" si="164"/>
        <v>0</v>
      </c>
      <c r="K651" s="10">
        <f t="shared" si="171"/>
        <v>0</v>
      </c>
      <c r="L651" s="24">
        <f t="shared" si="165"/>
        <v>880.86</v>
      </c>
      <c r="M651" s="24">
        <f t="shared" si="166"/>
        <v>572456.04</v>
      </c>
      <c r="N651" s="24">
        <f t="shared" si="167"/>
        <v>963815.36999999988</v>
      </c>
      <c r="O651" s="24">
        <f t="shared" si="168"/>
        <v>277696.31</v>
      </c>
      <c r="P651" s="24">
        <f t="shared" si="177"/>
        <v>114000</v>
      </c>
      <c r="Q651" s="7">
        <f t="shared" si="173"/>
        <v>12.476064999999998</v>
      </c>
      <c r="R651" s="7">
        <f t="shared" si="174"/>
        <v>4.0215442105263159</v>
      </c>
      <c r="S651" s="5">
        <f t="shared" si="175"/>
        <v>4.9657853684022972E-2</v>
      </c>
      <c r="T651" s="5">
        <f t="shared" si="176"/>
        <v>3.0526300213131314E-2</v>
      </c>
      <c r="U651" s="5">
        <f t="shared" si="169"/>
        <v>1.9131553470891658E-2</v>
      </c>
    </row>
    <row r="652" spans="1:21" x14ac:dyDescent="0.25">
      <c r="A652">
        <v>54</v>
      </c>
      <c r="B652">
        <v>645</v>
      </c>
      <c r="C652" s="10">
        <f t="shared" si="162"/>
        <v>1536271.41</v>
      </c>
      <c r="D652" s="10">
        <f>'(Optional) Additional IN-OUT'!H659</f>
        <v>0</v>
      </c>
      <c r="E652" s="10">
        <f>ROUND(((C652+D652)*(1+Nocharge_monthly_return)),2)</f>
        <v>1542576.76</v>
      </c>
      <c r="F652" s="10">
        <f t="shared" si="163"/>
        <v>572456.04</v>
      </c>
      <c r="G652" s="10">
        <f t="shared" si="172"/>
        <v>0</v>
      </c>
      <c r="H652" s="10">
        <f>ROUND(((F652+G652)*(1+Withcharge_monthly_return)),2)</f>
        <v>574805.57999999996</v>
      </c>
      <c r="I652" s="10">
        <f t="shared" si="170"/>
        <v>883.12</v>
      </c>
      <c r="J652" t="b">
        <f t="shared" si="164"/>
        <v>0</v>
      </c>
      <c r="K652" s="10">
        <f t="shared" si="171"/>
        <v>0</v>
      </c>
      <c r="L652" s="24">
        <f t="shared" si="165"/>
        <v>883.12</v>
      </c>
      <c r="M652" s="24">
        <f t="shared" si="166"/>
        <v>573922.46</v>
      </c>
      <c r="N652" s="24">
        <f t="shared" si="167"/>
        <v>968654.3</v>
      </c>
      <c r="O652" s="24">
        <f t="shared" si="168"/>
        <v>278579.43</v>
      </c>
      <c r="P652" s="24">
        <f t="shared" si="177"/>
        <v>114000</v>
      </c>
      <c r="Q652" s="7">
        <f t="shared" si="173"/>
        <v>12.531375087719299</v>
      </c>
      <c r="R652" s="7">
        <f t="shared" si="174"/>
        <v>4.0344075438596487</v>
      </c>
      <c r="S652" s="5">
        <f t="shared" si="175"/>
        <v>4.965897135007153E-2</v>
      </c>
      <c r="T652" s="5">
        <f t="shared" si="176"/>
        <v>3.0527307734053623E-2</v>
      </c>
      <c r="U652" s="5">
        <f t="shared" si="169"/>
        <v>1.9131663616017907E-2</v>
      </c>
    </row>
    <row r="653" spans="1:21" x14ac:dyDescent="0.25">
      <c r="A653">
        <v>54</v>
      </c>
      <c r="B653">
        <v>646</v>
      </c>
      <c r="C653" s="10">
        <f t="shared" si="162"/>
        <v>1542576.76</v>
      </c>
      <c r="D653" s="10">
        <f>'(Optional) Additional IN-OUT'!H660</f>
        <v>0</v>
      </c>
      <c r="E653" s="10">
        <f>ROUND(((C653+D653)*(1+Nocharge_monthly_return)),2)</f>
        <v>1548907.99</v>
      </c>
      <c r="F653" s="10">
        <f t="shared" si="163"/>
        <v>573922.46</v>
      </c>
      <c r="G653" s="10">
        <f t="shared" si="172"/>
        <v>0</v>
      </c>
      <c r="H653" s="10">
        <f>ROUND(((F653+G653)*(1+Withcharge_monthly_return)),2)</f>
        <v>576278.02</v>
      </c>
      <c r="I653" s="10">
        <f t="shared" si="170"/>
        <v>885.38</v>
      </c>
      <c r="J653" t="b">
        <f t="shared" si="164"/>
        <v>0</v>
      </c>
      <c r="K653" s="10">
        <f t="shared" si="171"/>
        <v>0</v>
      </c>
      <c r="L653" s="24">
        <f t="shared" si="165"/>
        <v>885.38</v>
      </c>
      <c r="M653" s="24">
        <f t="shared" si="166"/>
        <v>575392.64</v>
      </c>
      <c r="N653" s="24">
        <f t="shared" si="167"/>
        <v>973515.35</v>
      </c>
      <c r="O653" s="24">
        <f t="shared" si="168"/>
        <v>279464.81</v>
      </c>
      <c r="P653" s="24">
        <f t="shared" si="177"/>
        <v>114000</v>
      </c>
      <c r="Q653" s="7">
        <f t="shared" si="173"/>
        <v>12.586912192982457</v>
      </c>
      <c r="R653" s="7">
        <f t="shared" si="174"/>
        <v>4.0473038596491229</v>
      </c>
      <c r="S653" s="5">
        <f t="shared" si="175"/>
        <v>4.966008556740751E-2</v>
      </c>
      <c r="T653" s="5">
        <f t="shared" si="176"/>
        <v>3.0528312255666955E-2</v>
      </c>
      <c r="U653" s="5">
        <f t="shared" si="169"/>
        <v>1.9131773311740555E-2</v>
      </c>
    </row>
    <row r="654" spans="1:21" x14ac:dyDescent="0.25">
      <c r="A654">
        <v>54</v>
      </c>
      <c r="B654">
        <v>647</v>
      </c>
      <c r="C654" s="10">
        <f t="shared" si="162"/>
        <v>1548907.99</v>
      </c>
      <c r="D654" s="10">
        <f>'(Optional) Additional IN-OUT'!H661</f>
        <v>0</v>
      </c>
      <c r="E654" s="10">
        <f>ROUND(((C654+D654)*(1+Nocharge_monthly_return)),2)</f>
        <v>1555265.21</v>
      </c>
      <c r="F654" s="10">
        <f t="shared" si="163"/>
        <v>575392.64</v>
      </c>
      <c r="G654" s="10">
        <f t="shared" si="172"/>
        <v>0</v>
      </c>
      <c r="H654" s="10">
        <f>ROUND(((F654+G654)*(1+Withcharge_monthly_return)),2)</f>
        <v>577754.24</v>
      </c>
      <c r="I654" s="10">
        <f t="shared" si="170"/>
        <v>887.65</v>
      </c>
      <c r="J654" t="b">
        <f t="shared" si="164"/>
        <v>0</v>
      </c>
      <c r="K654" s="10">
        <f t="shared" si="171"/>
        <v>0</v>
      </c>
      <c r="L654" s="24">
        <f t="shared" si="165"/>
        <v>887.65</v>
      </c>
      <c r="M654" s="24">
        <f t="shared" si="166"/>
        <v>576866.59</v>
      </c>
      <c r="N654" s="24">
        <f t="shared" si="167"/>
        <v>978398.62</v>
      </c>
      <c r="O654" s="24">
        <f t="shared" si="168"/>
        <v>280352.46000000002</v>
      </c>
      <c r="P654" s="24">
        <f t="shared" si="177"/>
        <v>114000</v>
      </c>
      <c r="Q654" s="7">
        <f t="shared" si="173"/>
        <v>12.642677280701754</v>
      </c>
      <c r="R654" s="7">
        <f t="shared" si="174"/>
        <v>4.0602332456140351</v>
      </c>
      <c r="S654" s="5">
        <f t="shared" si="175"/>
        <v>4.9661196399250929E-2</v>
      </c>
      <c r="T654" s="5">
        <f t="shared" si="176"/>
        <v>3.0529313803469797E-2</v>
      </c>
      <c r="U654" s="5">
        <f t="shared" si="169"/>
        <v>1.9131882595781132E-2</v>
      </c>
    </row>
    <row r="655" spans="1:21" x14ac:dyDescent="0.25">
      <c r="A655">
        <v>54</v>
      </c>
      <c r="B655">
        <v>648</v>
      </c>
      <c r="C655" s="10">
        <f t="shared" si="162"/>
        <v>1555265.21</v>
      </c>
      <c r="D655" s="10">
        <f>'(Optional) Additional IN-OUT'!H662</f>
        <v>0</v>
      </c>
      <c r="E655" s="10">
        <f>ROUND(((C655+D655)*(1+Nocharge_monthly_return)),2)</f>
        <v>1561648.52</v>
      </c>
      <c r="F655" s="10">
        <f t="shared" si="163"/>
        <v>576866.59</v>
      </c>
      <c r="G655" s="10">
        <f t="shared" si="172"/>
        <v>0</v>
      </c>
      <c r="H655" s="10">
        <f>ROUND(((F655+G655)*(1+Withcharge_monthly_return)),2)</f>
        <v>579234.24</v>
      </c>
      <c r="I655" s="10">
        <f t="shared" si="170"/>
        <v>889.92</v>
      </c>
      <c r="J655" t="b">
        <f t="shared" si="164"/>
        <v>0</v>
      </c>
      <c r="K655" s="10">
        <f t="shared" si="171"/>
        <v>0</v>
      </c>
      <c r="L655" s="24">
        <f t="shared" si="165"/>
        <v>889.92</v>
      </c>
      <c r="M655" s="24">
        <f t="shared" si="166"/>
        <v>578344.31999999995</v>
      </c>
      <c r="N655" s="24">
        <f t="shared" si="167"/>
        <v>983304.20000000007</v>
      </c>
      <c r="O655" s="24">
        <f t="shared" si="168"/>
        <v>281242.38</v>
      </c>
      <c r="P655" s="24">
        <f t="shared" si="177"/>
        <v>114000</v>
      </c>
      <c r="Q655" s="7">
        <f t="shared" si="173"/>
        <v>12.698671228070175</v>
      </c>
      <c r="R655" s="7">
        <f t="shared" si="174"/>
        <v>4.0731957894736839</v>
      </c>
      <c r="S655" s="5">
        <f t="shared" si="175"/>
        <v>4.9662303777760944E-2</v>
      </c>
      <c r="T655" s="5">
        <f t="shared" si="176"/>
        <v>3.0530312401866318E-2</v>
      </c>
      <c r="U655" s="5">
        <f t="shared" si="169"/>
        <v>1.9131991375894625E-2</v>
      </c>
    </row>
    <row r="656" spans="1:21" x14ac:dyDescent="0.25">
      <c r="A656">
        <v>55</v>
      </c>
      <c r="B656">
        <v>649</v>
      </c>
      <c r="C656" s="10">
        <f t="shared" si="162"/>
        <v>1561648.52</v>
      </c>
      <c r="D656" s="10">
        <f>'(Optional) Additional IN-OUT'!H663</f>
        <v>0</v>
      </c>
      <c r="E656" s="10">
        <f>ROUND(((C656+D656)*(1+Nocharge_monthly_return)),2)</f>
        <v>1568058.03</v>
      </c>
      <c r="F656" s="10">
        <f t="shared" si="163"/>
        <v>578344.31999999995</v>
      </c>
      <c r="G656" s="10">
        <f t="shared" si="172"/>
        <v>0</v>
      </c>
      <c r="H656" s="10">
        <f>ROUND(((F656+G656)*(1+Withcharge_monthly_return)),2)</f>
        <v>580718.03</v>
      </c>
      <c r="I656" s="10">
        <f t="shared" si="170"/>
        <v>892.2</v>
      </c>
      <c r="J656" t="b">
        <f t="shared" si="164"/>
        <v>1</v>
      </c>
      <c r="K656" s="10">
        <f t="shared" si="171"/>
        <v>0</v>
      </c>
      <c r="L656" s="24">
        <f t="shared" si="165"/>
        <v>892.2</v>
      </c>
      <c r="M656" s="24">
        <f t="shared" si="166"/>
        <v>579825.83000000007</v>
      </c>
      <c r="N656" s="24">
        <f t="shared" si="167"/>
        <v>988232.2</v>
      </c>
      <c r="O656" s="24">
        <f t="shared" si="168"/>
        <v>282134.58</v>
      </c>
      <c r="P656" s="24">
        <f t="shared" si="177"/>
        <v>114000</v>
      </c>
      <c r="Q656" s="7">
        <f t="shared" si="173"/>
        <v>12.754894999999999</v>
      </c>
      <c r="R656" s="7">
        <f t="shared" si="174"/>
        <v>4.086191491228071</v>
      </c>
      <c r="S656" s="5">
        <f t="shared" si="175"/>
        <v>4.9663407755226562E-2</v>
      </c>
      <c r="T656" s="5">
        <f t="shared" si="176"/>
        <v>3.0531307745560083E-2</v>
      </c>
      <c r="U656" s="5">
        <f t="shared" si="169"/>
        <v>1.9132100009666479E-2</v>
      </c>
    </row>
    <row r="657" spans="1:21" x14ac:dyDescent="0.25">
      <c r="A657">
        <v>55</v>
      </c>
      <c r="B657">
        <v>650</v>
      </c>
      <c r="C657" s="10">
        <f t="shared" si="162"/>
        <v>1568058.03</v>
      </c>
      <c r="D657" s="10">
        <f>'(Optional) Additional IN-OUT'!H664</f>
        <v>0</v>
      </c>
      <c r="E657" s="10">
        <f>ROUND(((C657+D657)*(1+Nocharge_monthly_return)),2)</f>
        <v>1574493.84</v>
      </c>
      <c r="F657" s="10">
        <f t="shared" si="163"/>
        <v>579825.83000000007</v>
      </c>
      <c r="G657" s="10">
        <f t="shared" si="172"/>
        <v>0</v>
      </c>
      <c r="H657" s="10">
        <f>ROUND(((F657+G657)*(1+Withcharge_monthly_return)),2)</f>
        <v>582205.62</v>
      </c>
      <c r="I657" s="10">
        <f t="shared" si="170"/>
        <v>894.49</v>
      </c>
      <c r="J657" t="b">
        <f t="shared" si="164"/>
        <v>0</v>
      </c>
      <c r="K657" s="10">
        <f t="shared" si="171"/>
        <v>0</v>
      </c>
      <c r="L657" s="24">
        <f t="shared" si="165"/>
        <v>894.49</v>
      </c>
      <c r="M657" s="24">
        <f t="shared" si="166"/>
        <v>581311.13</v>
      </c>
      <c r="N657" s="24">
        <f t="shared" si="167"/>
        <v>993182.71000000008</v>
      </c>
      <c r="O657" s="24">
        <f t="shared" si="168"/>
        <v>283029.07</v>
      </c>
      <c r="P657" s="24">
        <f t="shared" si="177"/>
        <v>114000</v>
      </c>
      <c r="Q657" s="7">
        <f t="shared" si="173"/>
        <v>12.811349473684212</v>
      </c>
      <c r="R657" s="7">
        <f t="shared" si="174"/>
        <v>4.0992204385964914</v>
      </c>
      <c r="S657" s="5">
        <f t="shared" si="175"/>
        <v>4.9664508254537811E-2</v>
      </c>
      <c r="T657" s="5">
        <f t="shared" si="176"/>
        <v>3.0532299860851292E-2</v>
      </c>
      <c r="U657" s="5">
        <f t="shared" si="169"/>
        <v>1.9132208393686519E-2</v>
      </c>
    </row>
    <row r="658" spans="1:21" x14ac:dyDescent="0.25">
      <c r="A658">
        <v>55</v>
      </c>
      <c r="B658">
        <v>651</v>
      </c>
      <c r="C658" s="10">
        <f t="shared" si="162"/>
        <v>1574493.84</v>
      </c>
      <c r="D658" s="10">
        <f>'(Optional) Additional IN-OUT'!H665</f>
        <v>0</v>
      </c>
      <c r="E658" s="10">
        <f>ROUND(((C658+D658)*(1+Nocharge_monthly_return)),2)</f>
        <v>1580956.07</v>
      </c>
      <c r="F658" s="10">
        <f t="shared" si="163"/>
        <v>581311.13</v>
      </c>
      <c r="G658" s="10">
        <f t="shared" si="172"/>
        <v>0</v>
      </c>
      <c r="H658" s="10">
        <f>ROUND(((F658+G658)*(1+Withcharge_monthly_return)),2)</f>
        <v>583697.02</v>
      </c>
      <c r="I658" s="10">
        <f t="shared" si="170"/>
        <v>896.78</v>
      </c>
      <c r="J658" t="b">
        <f t="shared" si="164"/>
        <v>0</v>
      </c>
      <c r="K658" s="10">
        <f t="shared" si="171"/>
        <v>0</v>
      </c>
      <c r="L658" s="24">
        <f t="shared" si="165"/>
        <v>896.78</v>
      </c>
      <c r="M658" s="24">
        <f t="shared" si="166"/>
        <v>582800.24</v>
      </c>
      <c r="N658" s="24">
        <f t="shared" si="167"/>
        <v>998155.83000000007</v>
      </c>
      <c r="O658" s="24">
        <f t="shared" si="168"/>
        <v>283925.85000000003</v>
      </c>
      <c r="P658" s="24">
        <f t="shared" si="177"/>
        <v>114000</v>
      </c>
      <c r="Q658" s="7">
        <f t="shared" si="173"/>
        <v>12.868035701754387</v>
      </c>
      <c r="R658" s="7">
        <f t="shared" si="174"/>
        <v>4.1122828070175439</v>
      </c>
      <c r="S658" s="5">
        <f t="shared" si="175"/>
        <v>4.9665605439942598E-2</v>
      </c>
      <c r="T658" s="5">
        <f t="shared" si="176"/>
        <v>3.053328909890465E-2</v>
      </c>
      <c r="U658" s="5">
        <f t="shared" si="169"/>
        <v>1.9132316341037948E-2</v>
      </c>
    </row>
    <row r="659" spans="1:21" x14ac:dyDescent="0.25">
      <c r="A659">
        <v>55</v>
      </c>
      <c r="B659">
        <v>652</v>
      </c>
      <c r="C659" s="10">
        <f t="shared" si="162"/>
        <v>1580956.07</v>
      </c>
      <c r="D659" s="10">
        <f>'(Optional) Additional IN-OUT'!H666</f>
        <v>0</v>
      </c>
      <c r="E659" s="10">
        <f>ROUND(((C659+D659)*(1+Nocharge_monthly_return)),2)</f>
        <v>1587444.82</v>
      </c>
      <c r="F659" s="10">
        <f t="shared" si="163"/>
        <v>582800.24</v>
      </c>
      <c r="G659" s="10">
        <f t="shared" si="172"/>
        <v>0</v>
      </c>
      <c r="H659" s="10">
        <f>ROUND(((F659+G659)*(1+Withcharge_monthly_return)),2)</f>
        <v>585192.24</v>
      </c>
      <c r="I659" s="10">
        <f t="shared" si="170"/>
        <v>899.08</v>
      </c>
      <c r="J659" t="b">
        <f t="shared" si="164"/>
        <v>0</v>
      </c>
      <c r="K659" s="10">
        <f t="shared" si="171"/>
        <v>0</v>
      </c>
      <c r="L659" s="24">
        <f t="shared" si="165"/>
        <v>899.08</v>
      </c>
      <c r="M659" s="24">
        <f t="shared" si="166"/>
        <v>584293.16</v>
      </c>
      <c r="N659" s="24">
        <f t="shared" si="167"/>
        <v>1003151.66</v>
      </c>
      <c r="O659" s="24">
        <f t="shared" si="168"/>
        <v>284824.93000000005</v>
      </c>
      <c r="P659" s="24">
        <f t="shared" si="177"/>
        <v>114000</v>
      </c>
      <c r="Q659" s="7">
        <f t="shared" si="173"/>
        <v>12.92495456140351</v>
      </c>
      <c r="R659" s="7">
        <f t="shared" si="174"/>
        <v>4.1253785964912284</v>
      </c>
      <c r="S659" s="5">
        <f t="shared" si="175"/>
        <v>4.9666699223479889E-2</v>
      </c>
      <c r="T659" s="5">
        <f t="shared" si="176"/>
        <v>3.0534275155273054E-2</v>
      </c>
      <c r="U659" s="5">
        <f t="shared" si="169"/>
        <v>1.9132424068206835E-2</v>
      </c>
    </row>
    <row r="660" spans="1:21" x14ac:dyDescent="0.25">
      <c r="A660">
        <v>55</v>
      </c>
      <c r="B660">
        <v>653</v>
      </c>
      <c r="C660" s="10">
        <f t="shared" si="162"/>
        <v>1587444.82</v>
      </c>
      <c r="D660" s="10">
        <f>'(Optional) Additional IN-OUT'!H667</f>
        <v>0</v>
      </c>
      <c r="E660" s="10">
        <f>ROUND(((C660+D660)*(1+Nocharge_monthly_return)),2)</f>
        <v>1593960.2</v>
      </c>
      <c r="F660" s="10">
        <f t="shared" si="163"/>
        <v>584293.16</v>
      </c>
      <c r="G660" s="10">
        <f t="shared" si="172"/>
        <v>0</v>
      </c>
      <c r="H660" s="10">
        <f>ROUND(((F660+G660)*(1+Withcharge_monthly_return)),2)</f>
        <v>586691.29</v>
      </c>
      <c r="I660" s="10">
        <f t="shared" si="170"/>
        <v>901.38</v>
      </c>
      <c r="J660" t="b">
        <f t="shared" si="164"/>
        <v>0</v>
      </c>
      <c r="K660" s="10">
        <f t="shared" si="171"/>
        <v>0</v>
      </c>
      <c r="L660" s="24">
        <f t="shared" si="165"/>
        <v>901.38</v>
      </c>
      <c r="M660" s="24">
        <f t="shared" si="166"/>
        <v>585789.91</v>
      </c>
      <c r="N660" s="24">
        <f t="shared" si="167"/>
        <v>1008170.2899999999</v>
      </c>
      <c r="O660" s="24">
        <f t="shared" si="168"/>
        <v>285726.31000000006</v>
      </c>
      <c r="P660" s="24">
        <f t="shared" si="177"/>
        <v>114000</v>
      </c>
      <c r="Q660" s="7">
        <f t="shared" si="173"/>
        <v>12.982107017543859</v>
      </c>
      <c r="R660" s="7">
        <f t="shared" si="174"/>
        <v>4.138507982456141</v>
      </c>
      <c r="S660" s="5">
        <f t="shared" si="175"/>
        <v>4.9667789635036187E-2</v>
      </c>
      <c r="T660" s="5">
        <f t="shared" si="176"/>
        <v>3.0535258376375836E-2</v>
      </c>
      <c r="U660" s="5">
        <f t="shared" si="169"/>
        <v>1.9132531258660351E-2</v>
      </c>
    </row>
    <row r="661" spans="1:21" x14ac:dyDescent="0.25">
      <c r="A661">
        <v>55</v>
      </c>
      <c r="B661">
        <v>654</v>
      </c>
      <c r="C661" s="10">
        <f t="shared" si="162"/>
        <v>1593960.2</v>
      </c>
      <c r="D661" s="10">
        <f>'(Optional) Additional IN-OUT'!H668</f>
        <v>0</v>
      </c>
      <c r="E661" s="10">
        <f>ROUND(((C661+D661)*(1+Nocharge_monthly_return)),2)</f>
        <v>1600502.32</v>
      </c>
      <c r="F661" s="10">
        <f t="shared" si="163"/>
        <v>585789.91</v>
      </c>
      <c r="G661" s="10">
        <f t="shared" si="172"/>
        <v>0</v>
      </c>
      <c r="H661" s="10">
        <f>ROUND(((F661+G661)*(1+Withcharge_monthly_return)),2)</f>
        <v>588194.18000000005</v>
      </c>
      <c r="I661" s="10">
        <f t="shared" si="170"/>
        <v>903.69</v>
      </c>
      <c r="J661" t="b">
        <f t="shared" si="164"/>
        <v>0</v>
      </c>
      <c r="K661" s="10">
        <f t="shared" si="171"/>
        <v>0</v>
      </c>
      <c r="L661" s="24">
        <f t="shared" si="165"/>
        <v>903.69</v>
      </c>
      <c r="M661" s="24">
        <f t="shared" si="166"/>
        <v>587290.49000000011</v>
      </c>
      <c r="N661" s="24">
        <f t="shared" si="167"/>
        <v>1013211.83</v>
      </c>
      <c r="O661" s="24">
        <f t="shared" si="168"/>
        <v>286630.00000000006</v>
      </c>
      <c r="P661" s="24">
        <f t="shared" si="177"/>
        <v>114000</v>
      </c>
      <c r="Q661" s="7">
        <f t="shared" si="173"/>
        <v>13.039494035087721</v>
      </c>
      <c r="R661" s="7">
        <f t="shared" si="174"/>
        <v>4.1516709649122818</v>
      </c>
      <c r="S661" s="5">
        <f t="shared" si="175"/>
        <v>4.9668876698709348E-2</v>
      </c>
      <c r="T661" s="5">
        <f t="shared" si="176"/>
        <v>3.053623845839214E-2</v>
      </c>
      <c r="U661" s="5">
        <f t="shared" si="169"/>
        <v>1.9132638240317208E-2</v>
      </c>
    </row>
    <row r="662" spans="1:21" x14ac:dyDescent="0.25">
      <c r="A662">
        <v>55</v>
      </c>
      <c r="B662">
        <v>655</v>
      </c>
      <c r="C662" s="10">
        <f t="shared" si="162"/>
        <v>1600502.32</v>
      </c>
      <c r="D662" s="10">
        <f>'(Optional) Additional IN-OUT'!H669</f>
        <v>0</v>
      </c>
      <c r="E662" s="10">
        <f>ROUND(((C662+D662)*(1+Nocharge_monthly_return)),2)</f>
        <v>1607071.29</v>
      </c>
      <c r="F662" s="10">
        <f t="shared" si="163"/>
        <v>587290.49000000011</v>
      </c>
      <c r="G662" s="10">
        <f t="shared" si="172"/>
        <v>0</v>
      </c>
      <c r="H662" s="10">
        <f>ROUND(((F662+G662)*(1+Withcharge_monthly_return)),2)</f>
        <v>589700.92000000004</v>
      </c>
      <c r="I662" s="10">
        <f t="shared" si="170"/>
        <v>906</v>
      </c>
      <c r="J662" t="b">
        <f t="shared" si="164"/>
        <v>0</v>
      </c>
      <c r="K662" s="10">
        <f t="shared" si="171"/>
        <v>0</v>
      </c>
      <c r="L662" s="24">
        <f t="shared" si="165"/>
        <v>906</v>
      </c>
      <c r="M662" s="24">
        <f t="shared" si="166"/>
        <v>588794.92000000004</v>
      </c>
      <c r="N662" s="24">
        <f t="shared" si="167"/>
        <v>1018276.37</v>
      </c>
      <c r="O662" s="24">
        <f t="shared" si="168"/>
        <v>287536.00000000006</v>
      </c>
      <c r="P662" s="24">
        <f t="shared" si="177"/>
        <v>114000</v>
      </c>
      <c r="Q662" s="7">
        <f t="shared" si="173"/>
        <v>13.097116578947368</v>
      </c>
      <c r="R662" s="7">
        <f t="shared" si="174"/>
        <v>4.164867719298246</v>
      </c>
      <c r="S662" s="5">
        <f t="shared" si="175"/>
        <v>4.9669960432943555E-2</v>
      </c>
      <c r="T662" s="5">
        <f t="shared" si="176"/>
        <v>3.0537215743087993E-2</v>
      </c>
      <c r="U662" s="5">
        <f t="shared" si="169"/>
        <v>1.9132744689855562E-2</v>
      </c>
    </row>
    <row r="663" spans="1:21" x14ac:dyDescent="0.25">
      <c r="A663">
        <v>55</v>
      </c>
      <c r="B663">
        <v>656</v>
      </c>
      <c r="C663" s="10">
        <f t="shared" si="162"/>
        <v>1607071.29</v>
      </c>
      <c r="D663" s="10">
        <f>'(Optional) Additional IN-OUT'!H670</f>
        <v>0</v>
      </c>
      <c r="E663" s="10">
        <f>ROUND(((C663+D663)*(1+Nocharge_monthly_return)),2)</f>
        <v>1613667.23</v>
      </c>
      <c r="F663" s="10">
        <f t="shared" si="163"/>
        <v>588794.92000000004</v>
      </c>
      <c r="G663" s="10">
        <f t="shared" si="172"/>
        <v>0</v>
      </c>
      <c r="H663" s="10">
        <f>ROUND(((F663+G663)*(1+Withcharge_monthly_return)),2)</f>
        <v>591211.52000000002</v>
      </c>
      <c r="I663" s="10">
        <f t="shared" si="170"/>
        <v>908.32</v>
      </c>
      <c r="J663" t="b">
        <f t="shared" si="164"/>
        <v>0</v>
      </c>
      <c r="K663" s="10">
        <f t="shared" si="171"/>
        <v>0</v>
      </c>
      <c r="L663" s="24">
        <f t="shared" si="165"/>
        <v>908.32</v>
      </c>
      <c r="M663" s="24">
        <f t="shared" si="166"/>
        <v>590303.20000000007</v>
      </c>
      <c r="N663" s="24">
        <f t="shared" si="167"/>
        <v>1023364.0299999999</v>
      </c>
      <c r="O663" s="24">
        <f t="shared" si="168"/>
        <v>288444.32000000007</v>
      </c>
      <c r="P663" s="24">
        <f t="shared" si="177"/>
        <v>114000</v>
      </c>
      <c r="Q663" s="7">
        <f t="shared" si="173"/>
        <v>13.154975701754386</v>
      </c>
      <c r="R663" s="7">
        <f t="shared" si="174"/>
        <v>4.1780982456140361</v>
      </c>
      <c r="S663" s="5">
        <f t="shared" si="175"/>
        <v>4.9671040969652192E-2</v>
      </c>
      <c r="T663" s="5">
        <f t="shared" si="176"/>
        <v>3.0538189927308453E-2</v>
      </c>
      <c r="U663" s="5">
        <f t="shared" si="169"/>
        <v>1.9132851042343739E-2</v>
      </c>
    </row>
    <row r="664" spans="1:21" x14ac:dyDescent="0.25">
      <c r="A664">
        <v>55</v>
      </c>
      <c r="B664">
        <v>657</v>
      </c>
      <c r="C664" s="10">
        <f t="shared" si="162"/>
        <v>1613667.23</v>
      </c>
      <c r="D664" s="10">
        <f>'(Optional) Additional IN-OUT'!H671</f>
        <v>0</v>
      </c>
      <c r="E664" s="10">
        <f>ROUND(((C664+D664)*(1+Nocharge_monthly_return)),2)</f>
        <v>1620290.24</v>
      </c>
      <c r="F664" s="10">
        <f t="shared" si="163"/>
        <v>590303.20000000007</v>
      </c>
      <c r="G664" s="10">
        <f t="shared" si="172"/>
        <v>0</v>
      </c>
      <c r="H664" s="10">
        <f>ROUND(((F664+G664)*(1+Withcharge_monthly_return)),2)</f>
        <v>592725.99</v>
      </c>
      <c r="I664" s="10">
        <f t="shared" si="170"/>
        <v>910.65</v>
      </c>
      <c r="J664" t="b">
        <f t="shared" si="164"/>
        <v>0</v>
      </c>
      <c r="K664" s="10">
        <f t="shared" si="171"/>
        <v>0</v>
      </c>
      <c r="L664" s="24">
        <f t="shared" si="165"/>
        <v>910.65</v>
      </c>
      <c r="M664" s="24">
        <f t="shared" si="166"/>
        <v>591815.34</v>
      </c>
      <c r="N664" s="24">
        <f t="shared" si="167"/>
        <v>1028474.9</v>
      </c>
      <c r="O664" s="24">
        <f t="shared" si="168"/>
        <v>289354.97000000009</v>
      </c>
      <c r="P664" s="24">
        <f t="shared" si="177"/>
        <v>114000</v>
      </c>
      <c r="Q664" s="7">
        <f t="shared" si="173"/>
        <v>13.213072280701754</v>
      </c>
      <c r="R664" s="7">
        <f t="shared" si="174"/>
        <v>4.1913626315789472</v>
      </c>
      <c r="S664" s="5">
        <f t="shared" si="175"/>
        <v>4.9672118196040387E-2</v>
      </c>
      <c r="T664" s="5">
        <f t="shared" si="176"/>
        <v>3.0539161030206818E-2</v>
      </c>
      <c r="U664" s="5">
        <f t="shared" si="169"/>
        <v>1.9132957165833568E-2</v>
      </c>
    </row>
    <row r="665" spans="1:21" x14ac:dyDescent="0.25">
      <c r="A665">
        <v>55</v>
      </c>
      <c r="B665">
        <v>658</v>
      </c>
      <c r="C665" s="10">
        <f t="shared" si="162"/>
        <v>1620290.24</v>
      </c>
      <c r="D665" s="10">
        <f>'(Optional) Additional IN-OUT'!H672</f>
        <v>0</v>
      </c>
      <c r="E665" s="10">
        <f>ROUND(((C665+D665)*(1+Nocharge_monthly_return)),2)</f>
        <v>1626940.43</v>
      </c>
      <c r="F665" s="10">
        <f t="shared" si="163"/>
        <v>591815.34</v>
      </c>
      <c r="G665" s="10">
        <f t="shared" si="172"/>
        <v>0</v>
      </c>
      <c r="H665" s="10">
        <f>ROUND(((F665+G665)*(1+Withcharge_monthly_return)),2)</f>
        <v>594244.34</v>
      </c>
      <c r="I665" s="10">
        <f t="shared" si="170"/>
        <v>912.98</v>
      </c>
      <c r="J665" t="b">
        <f t="shared" si="164"/>
        <v>0</v>
      </c>
      <c r="K665" s="10">
        <f t="shared" si="171"/>
        <v>0</v>
      </c>
      <c r="L665" s="24">
        <f t="shared" si="165"/>
        <v>912.98</v>
      </c>
      <c r="M665" s="24">
        <f t="shared" si="166"/>
        <v>593331.36</v>
      </c>
      <c r="N665" s="24">
        <f t="shared" si="167"/>
        <v>1033609.07</v>
      </c>
      <c r="O665" s="24">
        <f t="shared" si="168"/>
        <v>290267.95000000007</v>
      </c>
      <c r="P665" s="24">
        <f t="shared" si="177"/>
        <v>114000</v>
      </c>
      <c r="Q665" s="7">
        <f t="shared" si="173"/>
        <v>13.271407280701753</v>
      </c>
      <c r="R665" s="7">
        <f t="shared" si="174"/>
        <v>4.2046610526315789</v>
      </c>
      <c r="S665" s="5">
        <f t="shared" si="175"/>
        <v>4.9673192114385999E-2</v>
      </c>
      <c r="T665" s="5">
        <f t="shared" si="176"/>
        <v>3.0540129386727236E-2</v>
      </c>
      <c r="U665" s="5">
        <f t="shared" si="169"/>
        <v>1.9133062727658762E-2</v>
      </c>
    </row>
    <row r="666" spans="1:21" x14ac:dyDescent="0.25">
      <c r="A666">
        <v>55</v>
      </c>
      <c r="B666">
        <v>659</v>
      </c>
      <c r="C666" s="10">
        <f t="shared" si="162"/>
        <v>1626940.43</v>
      </c>
      <c r="D666" s="10">
        <f>'(Optional) Additional IN-OUT'!H673</f>
        <v>0</v>
      </c>
      <c r="E666" s="10">
        <f>ROUND(((C666+D666)*(1+Nocharge_monthly_return)),2)</f>
        <v>1633617.9199999999</v>
      </c>
      <c r="F666" s="10">
        <f t="shared" si="163"/>
        <v>593331.36</v>
      </c>
      <c r="G666" s="10">
        <f t="shared" si="172"/>
        <v>0</v>
      </c>
      <c r="H666" s="10">
        <f>ROUND(((F666+G666)*(1+Withcharge_monthly_return)),2)</f>
        <v>595766.57999999996</v>
      </c>
      <c r="I666" s="10">
        <f t="shared" si="170"/>
        <v>915.32</v>
      </c>
      <c r="J666" t="b">
        <f t="shared" si="164"/>
        <v>0</v>
      </c>
      <c r="K666" s="10">
        <f t="shared" si="171"/>
        <v>0</v>
      </c>
      <c r="L666" s="24">
        <f t="shared" si="165"/>
        <v>915.32</v>
      </c>
      <c r="M666" s="24">
        <f t="shared" si="166"/>
        <v>594851.26</v>
      </c>
      <c r="N666" s="24">
        <f t="shared" si="167"/>
        <v>1038766.6599999999</v>
      </c>
      <c r="O666" s="24">
        <f t="shared" si="168"/>
        <v>291183.27000000008</v>
      </c>
      <c r="P666" s="24">
        <f t="shared" si="177"/>
        <v>114000</v>
      </c>
      <c r="Q666" s="7">
        <f t="shared" si="173"/>
        <v>13.329981754385964</v>
      </c>
      <c r="R666" s="7">
        <f t="shared" si="174"/>
        <v>4.2179935087719302</v>
      </c>
      <c r="S666" s="5">
        <f t="shared" si="175"/>
        <v>4.9674262838832306E-2</v>
      </c>
      <c r="T666" s="5">
        <f t="shared" si="176"/>
        <v>3.0541094694779627E-2</v>
      </c>
      <c r="U666" s="5">
        <f t="shared" si="169"/>
        <v>1.9133168144052679E-2</v>
      </c>
    </row>
    <row r="667" spans="1:21" x14ac:dyDescent="0.25">
      <c r="A667">
        <v>55</v>
      </c>
      <c r="B667">
        <v>660</v>
      </c>
      <c r="C667" s="10">
        <f t="shared" si="162"/>
        <v>1633617.9199999999</v>
      </c>
      <c r="D667" s="10">
        <f>'(Optional) Additional IN-OUT'!H674</f>
        <v>0</v>
      </c>
      <c r="E667" s="10">
        <f>ROUND(((C667+D667)*(1+Nocharge_monthly_return)),2)</f>
        <v>1640322.81</v>
      </c>
      <c r="F667" s="10">
        <f t="shared" si="163"/>
        <v>594851.26</v>
      </c>
      <c r="G667" s="10">
        <f t="shared" si="172"/>
        <v>0</v>
      </c>
      <c r="H667" s="10">
        <f>ROUND(((F667+G667)*(1+Withcharge_monthly_return)),2)</f>
        <v>597292.72</v>
      </c>
      <c r="I667" s="10">
        <f t="shared" si="170"/>
        <v>917.67</v>
      </c>
      <c r="J667" t="b">
        <f t="shared" si="164"/>
        <v>0</v>
      </c>
      <c r="K667" s="10">
        <f t="shared" si="171"/>
        <v>0</v>
      </c>
      <c r="L667" s="24">
        <f t="shared" si="165"/>
        <v>917.67</v>
      </c>
      <c r="M667" s="24">
        <f t="shared" si="166"/>
        <v>596375.04999999993</v>
      </c>
      <c r="N667" s="24">
        <f t="shared" si="167"/>
        <v>1043947.7600000001</v>
      </c>
      <c r="O667" s="24">
        <f t="shared" si="168"/>
        <v>292100.94000000006</v>
      </c>
      <c r="P667" s="24">
        <f t="shared" si="177"/>
        <v>114000</v>
      </c>
      <c r="Q667" s="7">
        <f t="shared" si="173"/>
        <v>13.388796578947369</v>
      </c>
      <c r="R667" s="7">
        <f t="shared" si="174"/>
        <v>4.2313600877192981</v>
      </c>
      <c r="S667" s="5">
        <f t="shared" si="175"/>
        <v>4.9675330243191054E-2</v>
      </c>
      <c r="T667" s="5">
        <f t="shared" si="176"/>
        <v>3.0542056970690856E-2</v>
      </c>
      <c r="U667" s="5">
        <f t="shared" si="169"/>
        <v>1.9133273272500199E-2</v>
      </c>
    </row>
    <row r="668" spans="1:21" x14ac:dyDescent="0.25">
      <c r="A668">
        <v>56</v>
      </c>
      <c r="B668">
        <v>661</v>
      </c>
      <c r="C668" s="10">
        <f t="shared" si="162"/>
        <v>1640322.81</v>
      </c>
      <c r="D668" s="10">
        <f>'(Optional) Additional IN-OUT'!H675</f>
        <v>0</v>
      </c>
      <c r="E668" s="10">
        <f>ROUND(((C668+D668)*(1+Nocharge_monthly_return)),2)</f>
        <v>1647055.22</v>
      </c>
      <c r="F668" s="10">
        <f t="shared" si="163"/>
        <v>596375.04999999993</v>
      </c>
      <c r="G668" s="10">
        <f t="shared" si="172"/>
        <v>0</v>
      </c>
      <c r="H668" s="10">
        <f>ROUND(((F668+G668)*(1+Withcharge_monthly_return)),2)</f>
        <v>598822.76</v>
      </c>
      <c r="I668" s="10">
        <f t="shared" si="170"/>
        <v>920.02</v>
      </c>
      <c r="J668" t="b">
        <f t="shared" si="164"/>
        <v>1</v>
      </c>
      <c r="K668" s="10">
        <f t="shared" si="171"/>
        <v>0</v>
      </c>
      <c r="L668" s="24">
        <f t="shared" si="165"/>
        <v>920.02</v>
      </c>
      <c r="M668" s="24">
        <f t="shared" si="166"/>
        <v>597902.74</v>
      </c>
      <c r="N668" s="24">
        <f t="shared" si="167"/>
        <v>1049152.48</v>
      </c>
      <c r="O668" s="24">
        <f t="shared" si="168"/>
        <v>293020.96000000008</v>
      </c>
      <c r="P668" s="24">
        <f t="shared" si="177"/>
        <v>114000</v>
      </c>
      <c r="Q668" s="7">
        <f t="shared" si="173"/>
        <v>13.447852807017544</v>
      </c>
      <c r="R668" s="7">
        <f t="shared" si="174"/>
        <v>4.2447608771929826</v>
      </c>
      <c r="S668" s="5">
        <f t="shared" si="175"/>
        <v>4.9676394430404704E-2</v>
      </c>
      <c r="T668" s="5">
        <f t="shared" si="176"/>
        <v>3.0543016229871076E-2</v>
      </c>
      <c r="U668" s="5">
        <f t="shared" si="169"/>
        <v>1.9133378200533627E-2</v>
      </c>
    </row>
    <row r="669" spans="1:21" x14ac:dyDescent="0.25">
      <c r="A669">
        <v>56</v>
      </c>
      <c r="B669">
        <v>662</v>
      </c>
      <c r="C669" s="10">
        <f t="shared" si="162"/>
        <v>1647055.22</v>
      </c>
      <c r="D669" s="10">
        <f>'(Optional) Additional IN-OUT'!H676</f>
        <v>0</v>
      </c>
      <c r="E669" s="10">
        <f>ROUND(((C669+D669)*(1+Nocharge_monthly_return)),2)</f>
        <v>1653815.26</v>
      </c>
      <c r="F669" s="10">
        <f t="shared" si="163"/>
        <v>597902.74</v>
      </c>
      <c r="G669" s="10">
        <f t="shared" si="172"/>
        <v>0</v>
      </c>
      <c r="H669" s="10">
        <f>ROUND(((F669+G669)*(1+Withcharge_monthly_return)),2)</f>
        <v>600356.72</v>
      </c>
      <c r="I669" s="10">
        <f t="shared" si="170"/>
        <v>922.37</v>
      </c>
      <c r="J669" t="b">
        <f t="shared" si="164"/>
        <v>0</v>
      </c>
      <c r="K669" s="10">
        <f t="shared" si="171"/>
        <v>0</v>
      </c>
      <c r="L669" s="24">
        <f t="shared" si="165"/>
        <v>922.37</v>
      </c>
      <c r="M669" s="24">
        <f t="shared" si="166"/>
        <v>599434.35</v>
      </c>
      <c r="N669" s="24">
        <f t="shared" si="167"/>
        <v>1054380.9100000001</v>
      </c>
      <c r="O669" s="24">
        <f t="shared" si="168"/>
        <v>293943.33000000007</v>
      </c>
      <c r="P669" s="24">
        <f t="shared" si="177"/>
        <v>114000</v>
      </c>
      <c r="Q669" s="7">
        <f t="shared" si="173"/>
        <v>13.507151403508772</v>
      </c>
      <c r="R669" s="7">
        <f t="shared" si="174"/>
        <v>4.258196052631579</v>
      </c>
      <c r="S669" s="5">
        <f t="shared" si="175"/>
        <v>4.9677455381004279E-2</v>
      </c>
      <c r="T669" s="5">
        <f t="shared" si="176"/>
        <v>3.0543972798461522E-2</v>
      </c>
      <c r="U669" s="5">
        <f t="shared" si="169"/>
        <v>1.9133482582542757E-2</v>
      </c>
    </row>
    <row r="670" spans="1:21" x14ac:dyDescent="0.25">
      <c r="A670">
        <v>56</v>
      </c>
      <c r="B670">
        <v>663</v>
      </c>
      <c r="C670" s="10">
        <f t="shared" si="162"/>
        <v>1653815.26</v>
      </c>
      <c r="D670" s="10">
        <f>'(Optional) Additional IN-OUT'!H677</f>
        <v>0</v>
      </c>
      <c r="E670" s="10">
        <f>ROUND(((C670+D670)*(1+Nocharge_monthly_return)),2)</f>
        <v>1660603.05</v>
      </c>
      <c r="F670" s="10">
        <f t="shared" si="163"/>
        <v>599434.35</v>
      </c>
      <c r="G670" s="10">
        <f t="shared" si="172"/>
        <v>0</v>
      </c>
      <c r="H670" s="10">
        <f>ROUND(((F670+G670)*(1+Withcharge_monthly_return)),2)</f>
        <v>601894.62</v>
      </c>
      <c r="I670" s="10">
        <f t="shared" si="170"/>
        <v>924.74</v>
      </c>
      <c r="J670" t="b">
        <f t="shared" si="164"/>
        <v>0</v>
      </c>
      <c r="K670" s="10">
        <f t="shared" si="171"/>
        <v>0</v>
      </c>
      <c r="L670" s="24">
        <f t="shared" si="165"/>
        <v>924.74</v>
      </c>
      <c r="M670" s="24">
        <f t="shared" si="166"/>
        <v>600969.88</v>
      </c>
      <c r="N670" s="24">
        <f t="shared" si="167"/>
        <v>1059633.17</v>
      </c>
      <c r="O670" s="24">
        <f t="shared" si="168"/>
        <v>294868.07000000007</v>
      </c>
      <c r="P670" s="24">
        <f t="shared" si="177"/>
        <v>114000</v>
      </c>
      <c r="Q670" s="7">
        <f t="shared" si="173"/>
        <v>13.566693421052632</v>
      </c>
      <c r="R670" s="7">
        <f t="shared" si="174"/>
        <v>4.2716656140350882</v>
      </c>
      <c r="S670" s="5">
        <f t="shared" si="175"/>
        <v>4.9678513185297118E-2</v>
      </c>
      <c r="T670" s="5">
        <f t="shared" si="176"/>
        <v>3.0544926375923185E-2</v>
      </c>
      <c r="U670" s="5">
        <f t="shared" si="169"/>
        <v>1.9133586809373933E-2</v>
      </c>
    </row>
    <row r="671" spans="1:21" x14ac:dyDescent="0.25">
      <c r="A671">
        <v>56</v>
      </c>
      <c r="B671">
        <v>664</v>
      </c>
      <c r="C671" s="10">
        <f t="shared" si="162"/>
        <v>1660603.05</v>
      </c>
      <c r="D671" s="10">
        <f>'(Optional) Additional IN-OUT'!H678</f>
        <v>0</v>
      </c>
      <c r="E671" s="10">
        <f>ROUND(((C671+D671)*(1+Nocharge_monthly_return)),2)</f>
        <v>1667418.7</v>
      </c>
      <c r="F671" s="10">
        <f t="shared" si="163"/>
        <v>600969.88</v>
      </c>
      <c r="G671" s="10">
        <f t="shared" si="172"/>
        <v>0</v>
      </c>
      <c r="H671" s="10">
        <f>ROUND(((F671+G671)*(1+Withcharge_monthly_return)),2)</f>
        <v>603436.44999999995</v>
      </c>
      <c r="I671" s="10">
        <f t="shared" si="170"/>
        <v>927.11</v>
      </c>
      <c r="J671" t="b">
        <f t="shared" si="164"/>
        <v>0</v>
      </c>
      <c r="K671" s="10">
        <f t="shared" si="171"/>
        <v>0</v>
      </c>
      <c r="L671" s="24">
        <f t="shared" si="165"/>
        <v>927.11</v>
      </c>
      <c r="M671" s="24">
        <f t="shared" si="166"/>
        <v>602509.34</v>
      </c>
      <c r="N671" s="24">
        <f t="shared" si="167"/>
        <v>1064909.3599999999</v>
      </c>
      <c r="O671" s="24">
        <f t="shared" si="168"/>
        <v>295795.18000000005</v>
      </c>
      <c r="P671" s="24">
        <f t="shared" si="177"/>
        <v>114000</v>
      </c>
      <c r="Q671" s="7">
        <f t="shared" si="173"/>
        <v>13.626479824561404</v>
      </c>
      <c r="R671" s="7">
        <f t="shared" si="174"/>
        <v>4.2851696491228068</v>
      </c>
      <c r="S671" s="5">
        <f t="shared" si="175"/>
        <v>4.9679567812748938E-2</v>
      </c>
      <c r="T671" s="5">
        <f t="shared" si="176"/>
        <v>3.0545876975019686E-2</v>
      </c>
      <c r="U671" s="5">
        <f t="shared" si="169"/>
        <v>1.9133690837729252E-2</v>
      </c>
    </row>
    <row r="672" spans="1:21" x14ac:dyDescent="0.25">
      <c r="A672">
        <v>56</v>
      </c>
      <c r="B672">
        <v>665</v>
      </c>
      <c r="C672" s="10">
        <f t="shared" si="162"/>
        <v>1667418.7</v>
      </c>
      <c r="D672" s="10">
        <f>'(Optional) Additional IN-OUT'!H679</f>
        <v>0</v>
      </c>
      <c r="E672" s="10">
        <f>ROUND(((C672+D672)*(1+Nocharge_monthly_return)),2)</f>
        <v>1674262.32</v>
      </c>
      <c r="F672" s="10">
        <f t="shared" si="163"/>
        <v>602509.34</v>
      </c>
      <c r="G672" s="10">
        <f t="shared" si="172"/>
        <v>0</v>
      </c>
      <c r="H672" s="10">
        <f>ROUND(((F672+G672)*(1+Withcharge_monthly_return)),2)</f>
        <v>604982.23</v>
      </c>
      <c r="I672" s="10">
        <f t="shared" si="170"/>
        <v>929.48</v>
      </c>
      <c r="J672" t="b">
        <f t="shared" si="164"/>
        <v>0</v>
      </c>
      <c r="K672" s="10">
        <f t="shared" si="171"/>
        <v>0</v>
      </c>
      <c r="L672" s="24">
        <f t="shared" si="165"/>
        <v>929.48</v>
      </c>
      <c r="M672" s="24">
        <f t="shared" si="166"/>
        <v>604052.75</v>
      </c>
      <c r="N672" s="24">
        <f t="shared" si="167"/>
        <v>1070209.57</v>
      </c>
      <c r="O672" s="24">
        <f t="shared" si="168"/>
        <v>296724.66000000003</v>
      </c>
      <c r="P672" s="24">
        <f t="shared" si="177"/>
        <v>114000</v>
      </c>
      <c r="Q672" s="7">
        <f t="shared" si="173"/>
        <v>13.686511578947369</v>
      </c>
      <c r="R672" s="7">
        <f t="shared" si="174"/>
        <v>4.2987083333333329</v>
      </c>
      <c r="S672" s="5">
        <f t="shared" si="175"/>
        <v>4.9680619228447014E-2</v>
      </c>
      <c r="T672" s="5">
        <f t="shared" si="176"/>
        <v>3.0546824915519456E-2</v>
      </c>
      <c r="U672" s="5">
        <f t="shared" si="169"/>
        <v>1.9133794312927558E-2</v>
      </c>
    </row>
    <row r="673" spans="1:21" x14ac:dyDescent="0.25">
      <c r="A673">
        <v>56</v>
      </c>
      <c r="B673">
        <v>666</v>
      </c>
      <c r="C673" s="10">
        <f t="shared" si="162"/>
        <v>1674262.32</v>
      </c>
      <c r="D673" s="10">
        <f>'(Optional) Additional IN-OUT'!H680</f>
        <v>0</v>
      </c>
      <c r="E673" s="10">
        <f>ROUND(((C673+D673)*(1+Nocharge_monthly_return)),2)</f>
        <v>1681134.03</v>
      </c>
      <c r="F673" s="10">
        <f t="shared" si="163"/>
        <v>604052.75</v>
      </c>
      <c r="G673" s="10">
        <f t="shared" si="172"/>
        <v>0</v>
      </c>
      <c r="H673" s="10">
        <f>ROUND(((F673+G673)*(1+Withcharge_monthly_return)),2)</f>
        <v>606531.98</v>
      </c>
      <c r="I673" s="10">
        <f t="shared" si="170"/>
        <v>931.86</v>
      </c>
      <c r="J673" t="b">
        <f t="shared" si="164"/>
        <v>0</v>
      </c>
      <c r="K673" s="10">
        <f t="shared" si="171"/>
        <v>0</v>
      </c>
      <c r="L673" s="24">
        <f t="shared" si="165"/>
        <v>931.86</v>
      </c>
      <c r="M673" s="24">
        <f t="shared" si="166"/>
        <v>605600.12</v>
      </c>
      <c r="N673" s="24">
        <f t="shared" si="167"/>
        <v>1075533.9100000001</v>
      </c>
      <c r="O673" s="24">
        <f t="shared" si="168"/>
        <v>297656.52</v>
      </c>
      <c r="P673" s="24">
        <f t="shared" si="177"/>
        <v>114000</v>
      </c>
      <c r="Q673" s="7">
        <f t="shared" si="173"/>
        <v>13.746789736842105</v>
      </c>
      <c r="R673" s="7">
        <f t="shared" si="174"/>
        <v>4.3122817543859648</v>
      </c>
      <c r="S673" s="5">
        <f t="shared" si="175"/>
        <v>4.9681667505712818E-2</v>
      </c>
      <c r="T673" s="5">
        <f t="shared" si="176"/>
        <v>3.0547770204745941E-2</v>
      </c>
      <c r="U673" s="5">
        <f t="shared" si="169"/>
        <v>1.9133897300966877E-2</v>
      </c>
    </row>
    <row r="674" spans="1:21" x14ac:dyDescent="0.25">
      <c r="A674">
        <v>56</v>
      </c>
      <c r="B674">
        <v>667</v>
      </c>
      <c r="C674" s="10">
        <f t="shared" si="162"/>
        <v>1681134.03</v>
      </c>
      <c r="D674" s="10">
        <f>'(Optional) Additional IN-OUT'!H681</f>
        <v>0</v>
      </c>
      <c r="E674" s="10">
        <f>ROUND(((C674+D674)*(1+Nocharge_monthly_return)),2)</f>
        <v>1688033.94</v>
      </c>
      <c r="F674" s="10">
        <f t="shared" si="163"/>
        <v>605600.12</v>
      </c>
      <c r="G674" s="10">
        <f t="shared" si="172"/>
        <v>0</v>
      </c>
      <c r="H674" s="10">
        <f>ROUND(((F674+G674)*(1+Withcharge_monthly_return)),2)</f>
        <v>608085.69999999995</v>
      </c>
      <c r="I674" s="10">
        <f t="shared" si="170"/>
        <v>934.25</v>
      </c>
      <c r="J674" t="b">
        <f t="shared" si="164"/>
        <v>0</v>
      </c>
      <c r="K674" s="10">
        <f t="shared" si="171"/>
        <v>0</v>
      </c>
      <c r="L674" s="24">
        <f t="shared" si="165"/>
        <v>934.25</v>
      </c>
      <c r="M674" s="24">
        <f t="shared" si="166"/>
        <v>607151.44999999995</v>
      </c>
      <c r="N674" s="24">
        <f t="shared" si="167"/>
        <v>1080882.49</v>
      </c>
      <c r="O674" s="24">
        <f t="shared" si="168"/>
        <v>298590.77</v>
      </c>
      <c r="P674" s="24">
        <f t="shared" si="177"/>
        <v>114000</v>
      </c>
      <c r="Q674" s="7">
        <f t="shared" si="173"/>
        <v>13.807315263157895</v>
      </c>
      <c r="R674" s="7">
        <f t="shared" si="174"/>
        <v>4.3258899122807017</v>
      </c>
      <c r="S674" s="5">
        <f t="shared" si="175"/>
        <v>4.9682712599326329E-2</v>
      </c>
      <c r="T674" s="5">
        <f t="shared" si="176"/>
        <v>3.0548712543857846E-2</v>
      </c>
      <c r="U674" s="5">
        <f t="shared" si="169"/>
        <v>1.9134000055468482E-2</v>
      </c>
    </row>
    <row r="675" spans="1:21" x14ac:dyDescent="0.25">
      <c r="A675">
        <v>56</v>
      </c>
      <c r="B675">
        <v>668</v>
      </c>
      <c r="C675" s="10">
        <f t="shared" si="162"/>
        <v>1688033.94</v>
      </c>
      <c r="D675" s="10">
        <f>'(Optional) Additional IN-OUT'!H682</f>
        <v>0</v>
      </c>
      <c r="E675" s="10">
        <f>ROUND(((C675+D675)*(1+Nocharge_monthly_return)),2)</f>
        <v>1694962.17</v>
      </c>
      <c r="F675" s="10">
        <f t="shared" si="163"/>
        <v>607151.44999999995</v>
      </c>
      <c r="G675" s="10">
        <f t="shared" si="172"/>
        <v>0</v>
      </c>
      <c r="H675" s="10">
        <f>ROUND(((F675+G675)*(1+Withcharge_monthly_return)),2)</f>
        <v>609643.39</v>
      </c>
      <c r="I675" s="10">
        <f t="shared" si="170"/>
        <v>936.64</v>
      </c>
      <c r="J675" t="b">
        <f t="shared" si="164"/>
        <v>0</v>
      </c>
      <c r="K675" s="10">
        <f t="shared" si="171"/>
        <v>0</v>
      </c>
      <c r="L675" s="24">
        <f t="shared" si="165"/>
        <v>936.64</v>
      </c>
      <c r="M675" s="24">
        <f t="shared" si="166"/>
        <v>608706.75</v>
      </c>
      <c r="N675" s="24">
        <f t="shared" si="167"/>
        <v>1086255.42</v>
      </c>
      <c r="O675" s="24">
        <f t="shared" si="168"/>
        <v>299527.41000000003</v>
      </c>
      <c r="P675" s="24">
        <f t="shared" si="177"/>
        <v>114000</v>
      </c>
      <c r="Q675" s="7">
        <f t="shared" si="173"/>
        <v>13.868089210526316</v>
      </c>
      <c r="R675" s="7">
        <f t="shared" si="174"/>
        <v>4.3395328947368421</v>
      </c>
      <c r="S675" s="5">
        <f t="shared" si="175"/>
        <v>4.9683754571290664E-2</v>
      </c>
      <c r="T675" s="5">
        <f t="shared" si="176"/>
        <v>3.0549651942311254E-2</v>
      </c>
      <c r="U675" s="5">
        <f t="shared" si="169"/>
        <v>1.913410262897941E-2</v>
      </c>
    </row>
    <row r="676" spans="1:21" x14ac:dyDescent="0.25">
      <c r="A676">
        <v>56</v>
      </c>
      <c r="B676">
        <v>669</v>
      </c>
      <c r="C676" s="10">
        <f t="shared" si="162"/>
        <v>1694962.17</v>
      </c>
      <c r="D676" s="10">
        <f>'(Optional) Additional IN-OUT'!H683</f>
        <v>0</v>
      </c>
      <c r="E676" s="10">
        <f>ROUND(((C676+D676)*(1+Nocharge_monthly_return)),2)</f>
        <v>1701918.84</v>
      </c>
      <c r="F676" s="10">
        <f t="shared" si="163"/>
        <v>608706.75</v>
      </c>
      <c r="G676" s="10">
        <f t="shared" si="172"/>
        <v>0</v>
      </c>
      <c r="H676" s="10">
        <f>ROUND(((F676+G676)*(1+Withcharge_monthly_return)),2)</f>
        <v>611205.07999999996</v>
      </c>
      <c r="I676" s="10">
        <f t="shared" si="170"/>
        <v>939.04</v>
      </c>
      <c r="J676" t="b">
        <f t="shared" si="164"/>
        <v>0</v>
      </c>
      <c r="K676" s="10">
        <f t="shared" si="171"/>
        <v>0</v>
      </c>
      <c r="L676" s="24">
        <f t="shared" si="165"/>
        <v>939.04</v>
      </c>
      <c r="M676" s="24">
        <f t="shared" si="166"/>
        <v>610266.03999999992</v>
      </c>
      <c r="N676" s="24">
        <f t="shared" si="167"/>
        <v>1091652.8000000003</v>
      </c>
      <c r="O676" s="24">
        <f t="shared" si="168"/>
        <v>300466.45</v>
      </c>
      <c r="P676" s="24">
        <f t="shared" si="177"/>
        <v>114000</v>
      </c>
      <c r="Q676" s="7">
        <f t="shared" si="173"/>
        <v>13.929112631578947</v>
      </c>
      <c r="R676" s="7">
        <f t="shared" si="174"/>
        <v>4.3532108771929821</v>
      </c>
      <c r="S676" s="5">
        <f t="shared" si="175"/>
        <v>4.9684793477207848E-2</v>
      </c>
      <c r="T676" s="5">
        <f t="shared" si="176"/>
        <v>3.0550588711665216E-2</v>
      </c>
      <c r="U676" s="5">
        <f t="shared" si="169"/>
        <v>1.9134204765542631E-2</v>
      </c>
    </row>
    <row r="677" spans="1:21" x14ac:dyDescent="0.25">
      <c r="A677">
        <v>56</v>
      </c>
      <c r="B677">
        <v>670</v>
      </c>
      <c r="C677" s="10">
        <f t="shared" si="162"/>
        <v>1701918.84</v>
      </c>
      <c r="D677" s="10">
        <f>'(Optional) Additional IN-OUT'!H684</f>
        <v>0</v>
      </c>
      <c r="E677" s="10">
        <f>ROUND(((C677+D677)*(1+Nocharge_monthly_return)),2)</f>
        <v>1708904.06</v>
      </c>
      <c r="F677" s="10">
        <f t="shared" si="163"/>
        <v>610266.03999999992</v>
      </c>
      <c r="G677" s="10">
        <f t="shared" si="172"/>
        <v>0</v>
      </c>
      <c r="H677" s="10">
        <f>ROUND(((F677+G677)*(1+Withcharge_monthly_return)),2)</f>
        <v>612770.77</v>
      </c>
      <c r="I677" s="10">
        <f t="shared" si="170"/>
        <v>941.45</v>
      </c>
      <c r="J677" t="b">
        <f t="shared" si="164"/>
        <v>0</v>
      </c>
      <c r="K677" s="10">
        <f t="shared" si="171"/>
        <v>0</v>
      </c>
      <c r="L677" s="24">
        <f t="shared" si="165"/>
        <v>941.45</v>
      </c>
      <c r="M677" s="24">
        <f t="shared" si="166"/>
        <v>611829.32000000007</v>
      </c>
      <c r="N677" s="24">
        <f t="shared" si="167"/>
        <v>1097074.74</v>
      </c>
      <c r="O677" s="24">
        <f t="shared" si="168"/>
        <v>301407.90000000002</v>
      </c>
      <c r="P677" s="24">
        <f t="shared" si="177"/>
        <v>114000</v>
      </c>
      <c r="Q677" s="7">
        <f t="shared" si="173"/>
        <v>13.990386491228071</v>
      </c>
      <c r="R677" s="7">
        <f t="shared" si="174"/>
        <v>4.3669238596491233</v>
      </c>
      <c r="S677" s="5">
        <f t="shared" si="175"/>
        <v>4.9685829256406334E-2</v>
      </c>
      <c r="T677" s="5">
        <f t="shared" si="176"/>
        <v>3.0551522554433701E-2</v>
      </c>
      <c r="U677" s="5">
        <f t="shared" si="169"/>
        <v>1.9134306701972633E-2</v>
      </c>
    </row>
    <row r="678" spans="1:21" x14ac:dyDescent="0.25">
      <c r="A678">
        <v>56</v>
      </c>
      <c r="B678">
        <v>671</v>
      </c>
      <c r="C678" s="10">
        <f t="shared" si="162"/>
        <v>1708904.06</v>
      </c>
      <c r="D678" s="10">
        <f>'(Optional) Additional IN-OUT'!H685</f>
        <v>0</v>
      </c>
      <c r="E678" s="10">
        <f>ROUND(((C678+D678)*(1+Nocharge_monthly_return)),2)</f>
        <v>1715917.95</v>
      </c>
      <c r="F678" s="10">
        <f t="shared" si="163"/>
        <v>611829.32000000007</v>
      </c>
      <c r="G678" s="10">
        <f t="shared" si="172"/>
        <v>0</v>
      </c>
      <c r="H678" s="10">
        <f>ROUND(((F678+G678)*(1+Withcharge_monthly_return)),2)</f>
        <v>614340.46</v>
      </c>
      <c r="I678" s="10">
        <f t="shared" si="170"/>
        <v>943.86</v>
      </c>
      <c r="J678" t="b">
        <f t="shared" si="164"/>
        <v>0</v>
      </c>
      <c r="K678" s="10">
        <f t="shared" si="171"/>
        <v>0</v>
      </c>
      <c r="L678" s="24">
        <f t="shared" si="165"/>
        <v>943.86</v>
      </c>
      <c r="M678" s="24">
        <f t="shared" si="166"/>
        <v>613396.6</v>
      </c>
      <c r="N678" s="24">
        <f t="shared" si="167"/>
        <v>1102521.3500000001</v>
      </c>
      <c r="O678" s="24">
        <f t="shared" si="168"/>
        <v>302351.76</v>
      </c>
      <c r="P678" s="24">
        <f t="shared" si="177"/>
        <v>114000</v>
      </c>
      <c r="Q678" s="7">
        <f t="shared" si="173"/>
        <v>14.051911842105262</v>
      </c>
      <c r="R678" s="7">
        <f t="shared" si="174"/>
        <v>4.3806719298245609</v>
      </c>
      <c r="S678" s="5">
        <f t="shared" si="175"/>
        <v>4.9686861953946247E-2</v>
      </c>
      <c r="T678" s="5">
        <f t="shared" si="176"/>
        <v>3.0552453477727698E-2</v>
      </c>
      <c r="U678" s="5">
        <f t="shared" si="169"/>
        <v>1.9134408476218549E-2</v>
      </c>
    </row>
    <row r="679" spans="1:21" x14ac:dyDescent="0.25">
      <c r="A679">
        <v>56</v>
      </c>
      <c r="B679">
        <v>672</v>
      </c>
      <c r="C679" s="10">
        <f t="shared" si="162"/>
        <v>1715917.95</v>
      </c>
      <c r="D679" s="10">
        <f>'(Optional) Additional IN-OUT'!H686</f>
        <v>0</v>
      </c>
      <c r="E679" s="10">
        <f>ROUND(((C679+D679)*(1+Nocharge_monthly_return)),2)</f>
        <v>1722960.63</v>
      </c>
      <c r="F679" s="10">
        <f t="shared" si="163"/>
        <v>613396.6</v>
      </c>
      <c r="G679" s="10">
        <f t="shared" si="172"/>
        <v>0</v>
      </c>
      <c r="H679" s="10">
        <f>ROUND(((F679+G679)*(1+Withcharge_monthly_return)),2)</f>
        <v>615914.18000000005</v>
      </c>
      <c r="I679" s="10">
        <f t="shared" si="170"/>
        <v>946.28</v>
      </c>
      <c r="J679" t="b">
        <f t="shared" si="164"/>
        <v>0</v>
      </c>
      <c r="K679" s="10">
        <f t="shared" si="171"/>
        <v>0</v>
      </c>
      <c r="L679" s="24">
        <f t="shared" si="165"/>
        <v>946.28</v>
      </c>
      <c r="M679" s="24">
        <f t="shared" si="166"/>
        <v>614967.9</v>
      </c>
      <c r="N679" s="24">
        <f t="shared" si="167"/>
        <v>1107992.73</v>
      </c>
      <c r="O679" s="24">
        <f t="shared" si="168"/>
        <v>303298.04000000004</v>
      </c>
      <c r="P679" s="24">
        <f t="shared" si="177"/>
        <v>114000</v>
      </c>
      <c r="Q679" s="7">
        <f t="shared" si="173"/>
        <v>14.113689736842105</v>
      </c>
      <c r="R679" s="7">
        <f t="shared" si="174"/>
        <v>4.3944552631578953</v>
      </c>
      <c r="S679" s="5">
        <f t="shared" si="175"/>
        <v>4.968789160888188E-2</v>
      </c>
      <c r="T679" s="5">
        <f t="shared" si="176"/>
        <v>3.0553381787143615E-2</v>
      </c>
      <c r="U679" s="5">
        <f t="shared" si="169"/>
        <v>1.9134509821738265E-2</v>
      </c>
    </row>
    <row r="680" spans="1:21" x14ac:dyDescent="0.25">
      <c r="A680">
        <v>57</v>
      </c>
      <c r="B680">
        <v>673</v>
      </c>
      <c r="C680" s="10">
        <f t="shared" si="162"/>
        <v>1722960.63</v>
      </c>
      <c r="D680" s="10">
        <f>'(Optional) Additional IN-OUT'!H687</f>
        <v>0</v>
      </c>
      <c r="E680" s="10">
        <f>ROUND(((C680+D680)*(1+Nocharge_monthly_return)),2)</f>
        <v>1730032.21</v>
      </c>
      <c r="F680" s="10">
        <f t="shared" si="163"/>
        <v>614967.9</v>
      </c>
      <c r="G680" s="10">
        <f t="shared" si="172"/>
        <v>0</v>
      </c>
      <c r="H680" s="10">
        <f>ROUND(((F680+G680)*(1+Withcharge_monthly_return)),2)</f>
        <v>617491.93000000005</v>
      </c>
      <c r="I680" s="10">
        <f t="shared" si="170"/>
        <v>948.7</v>
      </c>
      <c r="J680" t="b">
        <f t="shared" si="164"/>
        <v>1</v>
      </c>
      <c r="K680" s="10">
        <f t="shared" si="171"/>
        <v>0</v>
      </c>
      <c r="L680" s="24">
        <f t="shared" si="165"/>
        <v>948.7</v>
      </c>
      <c r="M680" s="24">
        <f t="shared" si="166"/>
        <v>616543.2300000001</v>
      </c>
      <c r="N680" s="24">
        <f t="shared" si="167"/>
        <v>1113488.98</v>
      </c>
      <c r="O680" s="24">
        <f t="shared" si="168"/>
        <v>304246.74000000005</v>
      </c>
      <c r="P680" s="24">
        <f t="shared" si="177"/>
        <v>114000</v>
      </c>
      <c r="Q680" s="7">
        <f t="shared" si="173"/>
        <v>14.175721140350877</v>
      </c>
      <c r="R680" s="7">
        <f t="shared" si="174"/>
        <v>4.4082739473684223</v>
      </c>
      <c r="S680" s="5">
        <f t="shared" si="175"/>
        <v>4.9688918146210896E-2</v>
      </c>
      <c r="T680" s="5">
        <f t="shared" si="176"/>
        <v>3.055430748466071E-2</v>
      </c>
      <c r="U680" s="5">
        <f t="shared" si="169"/>
        <v>1.9134610661550186E-2</v>
      </c>
    </row>
    <row r="681" spans="1:21" x14ac:dyDescent="0.25">
      <c r="A681">
        <v>57</v>
      </c>
      <c r="B681">
        <v>674</v>
      </c>
      <c r="C681" s="10">
        <f t="shared" si="162"/>
        <v>1730032.21</v>
      </c>
      <c r="D681" s="10">
        <f>'(Optional) Additional IN-OUT'!H688</f>
        <v>0</v>
      </c>
      <c r="E681" s="10">
        <f>ROUND(((C681+D681)*(1+Nocharge_monthly_return)),2)</f>
        <v>1737132.82</v>
      </c>
      <c r="F681" s="10">
        <f t="shared" si="163"/>
        <v>616543.2300000001</v>
      </c>
      <c r="G681" s="10">
        <f t="shared" si="172"/>
        <v>0</v>
      </c>
      <c r="H681" s="10">
        <f>ROUND(((F681+G681)*(1+Withcharge_monthly_return)),2)</f>
        <v>619073.72</v>
      </c>
      <c r="I681" s="10">
        <f t="shared" si="170"/>
        <v>951.13</v>
      </c>
      <c r="J681" t="b">
        <f t="shared" si="164"/>
        <v>0</v>
      </c>
      <c r="K681" s="10">
        <f t="shared" si="171"/>
        <v>0</v>
      </c>
      <c r="L681" s="24">
        <f t="shared" si="165"/>
        <v>951.13</v>
      </c>
      <c r="M681" s="24">
        <f t="shared" si="166"/>
        <v>618122.59</v>
      </c>
      <c r="N681" s="24">
        <f t="shared" si="167"/>
        <v>1119010.23</v>
      </c>
      <c r="O681" s="24">
        <f t="shared" si="168"/>
        <v>305197.87000000005</v>
      </c>
      <c r="P681" s="24">
        <f t="shared" si="177"/>
        <v>114000</v>
      </c>
      <c r="Q681" s="7">
        <f t="shared" si="173"/>
        <v>14.238007192982456</v>
      </c>
      <c r="R681" s="7">
        <f t="shared" si="174"/>
        <v>4.4221279824561401</v>
      </c>
      <c r="S681" s="5">
        <f t="shared" si="175"/>
        <v>4.968994170277078E-2</v>
      </c>
      <c r="T681" s="5">
        <f t="shared" si="176"/>
        <v>3.0555230274719413E-2</v>
      </c>
      <c r="U681" s="5">
        <f t="shared" si="169"/>
        <v>1.9134711428051367E-2</v>
      </c>
    </row>
    <row r="682" spans="1:21" x14ac:dyDescent="0.25">
      <c r="A682">
        <v>57</v>
      </c>
      <c r="B682">
        <v>675</v>
      </c>
      <c r="C682" s="10">
        <f t="shared" si="162"/>
        <v>1737132.82</v>
      </c>
      <c r="D682" s="10">
        <f>'(Optional) Additional IN-OUT'!H689</f>
        <v>0</v>
      </c>
      <c r="E682" s="10">
        <f>ROUND(((C682+D682)*(1+Nocharge_monthly_return)),2)</f>
        <v>1744262.57</v>
      </c>
      <c r="F682" s="10">
        <f t="shared" si="163"/>
        <v>618122.59</v>
      </c>
      <c r="G682" s="10">
        <f t="shared" si="172"/>
        <v>0</v>
      </c>
      <c r="H682" s="10">
        <f>ROUND(((F682+G682)*(1+Withcharge_monthly_return)),2)</f>
        <v>620659.56000000006</v>
      </c>
      <c r="I682" s="10">
        <f t="shared" si="170"/>
        <v>953.57</v>
      </c>
      <c r="J682" t="b">
        <f t="shared" si="164"/>
        <v>0</v>
      </c>
      <c r="K682" s="10">
        <f t="shared" si="171"/>
        <v>0</v>
      </c>
      <c r="L682" s="24">
        <f t="shared" si="165"/>
        <v>953.57</v>
      </c>
      <c r="M682" s="24">
        <f t="shared" si="166"/>
        <v>619705.99000000011</v>
      </c>
      <c r="N682" s="24">
        <f t="shared" si="167"/>
        <v>1124556.58</v>
      </c>
      <c r="O682" s="24">
        <f t="shared" si="168"/>
        <v>306151.44000000006</v>
      </c>
      <c r="P682" s="24">
        <f t="shared" si="177"/>
        <v>114000</v>
      </c>
      <c r="Q682" s="7">
        <f t="shared" si="173"/>
        <v>14.300548859649123</v>
      </c>
      <c r="R682" s="7">
        <f t="shared" si="174"/>
        <v>4.4360174561403518</v>
      </c>
      <c r="S682" s="5">
        <f t="shared" si="175"/>
        <v>4.9690962193404721E-2</v>
      </c>
      <c r="T682" s="5">
        <f t="shared" si="176"/>
        <v>3.0556150161499662E-2</v>
      </c>
      <c r="U682" s="5">
        <f t="shared" si="169"/>
        <v>1.9134812031905059E-2</v>
      </c>
    </row>
    <row r="683" spans="1:21" x14ac:dyDescent="0.25">
      <c r="A683">
        <v>57</v>
      </c>
      <c r="B683">
        <v>676</v>
      </c>
      <c r="C683" s="10">
        <f t="shared" si="162"/>
        <v>1744262.57</v>
      </c>
      <c r="D683" s="10">
        <f>'(Optional) Additional IN-OUT'!H690</f>
        <v>0</v>
      </c>
      <c r="E683" s="10">
        <f>ROUND(((C683+D683)*(1+Nocharge_monthly_return)),2)</f>
        <v>1751421.58</v>
      </c>
      <c r="F683" s="10">
        <f t="shared" si="163"/>
        <v>619705.99000000011</v>
      </c>
      <c r="G683" s="10">
        <f t="shared" si="172"/>
        <v>0</v>
      </c>
      <c r="H683" s="10">
        <f>ROUND(((F683+G683)*(1+Withcharge_monthly_return)),2)</f>
        <v>622249.46</v>
      </c>
      <c r="I683" s="10">
        <f t="shared" si="170"/>
        <v>956.01</v>
      </c>
      <c r="J683" t="b">
        <f t="shared" si="164"/>
        <v>0</v>
      </c>
      <c r="K683" s="10">
        <f t="shared" si="171"/>
        <v>0</v>
      </c>
      <c r="L683" s="24">
        <f t="shared" si="165"/>
        <v>956.01</v>
      </c>
      <c r="M683" s="24">
        <f t="shared" si="166"/>
        <v>621293.44999999995</v>
      </c>
      <c r="N683" s="24">
        <f t="shared" si="167"/>
        <v>1130128.1300000001</v>
      </c>
      <c r="O683" s="24">
        <f t="shared" si="168"/>
        <v>307107.45000000007</v>
      </c>
      <c r="P683" s="24">
        <f t="shared" si="177"/>
        <v>114000</v>
      </c>
      <c r="Q683" s="7">
        <f t="shared" si="173"/>
        <v>14.363347192982458</v>
      </c>
      <c r="R683" s="7">
        <f t="shared" si="174"/>
        <v>4.4499425438596489</v>
      </c>
      <c r="S683" s="5">
        <f t="shared" si="175"/>
        <v>4.9691979636249453E-2</v>
      </c>
      <c r="T683" s="5">
        <f t="shared" si="176"/>
        <v>3.0557067442920482E-2</v>
      </c>
      <c r="U683" s="5">
        <f t="shared" si="169"/>
        <v>1.9134912193328971E-2</v>
      </c>
    </row>
    <row r="684" spans="1:21" x14ac:dyDescent="0.25">
      <c r="A684">
        <v>57</v>
      </c>
      <c r="B684">
        <v>677</v>
      </c>
      <c r="C684" s="10">
        <f t="shared" si="162"/>
        <v>1751421.58</v>
      </c>
      <c r="D684" s="10">
        <f>'(Optional) Additional IN-OUT'!H691</f>
        <v>0</v>
      </c>
      <c r="E684" s="10">
        <f>ROUND(((C684+D684)*(1+Nocharge_monthly_return)),2)</f>
        <v>1758609.98</v>
      </c>
      <c r="F684" s="10">
        <f t="shared" si="163"/>
        <v>621293.44999999995</v>
      </c>
      <c r="G684" s="10">
        <f t="shared" si="172"/>
        <v>0</v>
      </c>
      <c r="H684" s="10">
        <f>ROUND(((F684+G684)*(1+Withcharge_monthly_return)),2)</f>
        <v>623843.43999999994</v>
      </c>
      <c r="I684" s="10">
        <f t="shared" si="170"/>
        <v>958.46</v>
      </c>
      <c r="J684" t="b">
        <f t="shared" si="164"/>
        <v>0</v>
      </c>
      <c r="K684" s="10">
        <f t="shared" si="171"/>
        <v>0</v>
      </c>
      <c r="L684" s="24">
        <f t="shared" si="165"/>
        <v>958.46</v>
      </c>
      <c r="M684" s="24">
        <f t="shared" si="166"/>
        <v>622884.98</v>
      </c>
      <c r="N684" s="24">
        <f t="shared" si="167"/>
        <v>1135725</v>
      </c>
      <c r="O684" s="24">
        <f t="shared" si="168"/>
        <v>308065.91000000009</v>
      </c>
      <c r="P684" s="24">
        <f t="shared" si="177"/>
        <v>114000</v>
      </c>
      <c r="Q684" s="7">
        <f t="shared" si="173"/>
        <v>14.426403333333333</v>
      </c>
      <c r="R684" s="7">
        <f t="shared" si="174"/>
        <v>4.4639033333333336</v>
      </c>
      <c r="S684" s="5">
        <f t="shared" si="175"/>
        <v>4.969299414986994E-2</v>
      </c>
      <c r="T684" s="5">
        <f t="shared" si="176"/>
        <v>3.0557982118198469E-2</v>
      </c>
      <c r="U684" s="5">
        <f t="shared" si="169"/>
        <v>1.9135012031671471E-2</v>
      </c>
    </row>
    <row r="685" spans="1:21" x14ac:dyDescent="0.25">
      <c r="A685">
        <v>57</v>
      </c>
      <c r="B685">
        <v>678</v>
      </c>
      <c r="C685" s="10">
        <f t="shared" si="162"/>
        <v>1758609.98</v>
      </c>
      <c r="D685" s="10">
        <f>'(Optional) Additional IN-OUT'!H692</f>
        <v>0</v>
      </c>
      <c r="E685" s="10">
        <f>ROUND(((C685+D685)*(1+Nocharge_monthly_return)),2)</f>
        <v>1765827.88</v>
      </c>
      <c r="F685" s="10">
        <f t="shared" si="163"/>
        <v>622884.98</v>
      </c>
      <c r="G685" s="10">
        <f t="shared" si="172"/>
        <v>0</v>
      </c>
      <c r="H685" s="10">
        <f>ROUND(((F685+G685)*(1+Withcharge_monthly_return)),2)</f>
        <v>625441.5</v>
      </c>
      <c r="I685" s="10">
        <f t="shared" si="170"/>
        <v>960.91</v>
      </c>
      <c r="J685" t="b">
        <f t="shared" si="164"/>
        <v>0</v>
      </c>
      <c r="K685" s="10">
        <f t="shared" si="171"/>
        <v>0</v>
      </c>
      <c r="L685" s="24">
        <f t="shared" si="165"/>
        <v>960.91</v>
      </c>
      <c r="M685" s="24">
        <f t="shared" si="166"/>
        <v>624480.59</v>
      </c>
      <c r="N685" s="24">
        <f t="shared" si="167"/>
        <v>1141347.29</v>
      </c>
      <c r="O685" s="24">
        <f t="shared" si="168"/>
        <v>309026.82000000007</v>
      </c>
      <c r="P685" s="24">
        <f t="shared" si="177"/>
        <v>114000</v>
      </c>
      <c r="Q685" s="7">
        <f t="shared" si="173"/>
        <v>14.489718245614034</v>
      </c>
      <c r="R685" s="7">
        <f t="shared" si="174"/>
        <v>4.4778999122807015</v>
      </c>
      <c r="S685" s="5">
        <f t="shared" si="175"/>
        <v>4.9694005634808656E-2</v>
      </c>
      <c r="T685" s="5">
        <f t="shared" si="176"/>
        <v>3.0558894185898546E-2</v>
      </c>
      <c r="U685" s="5">
        <f t="shared" si="169"/>
        <v>1.913511144891011E-2</v>
      </c>
    </row>
    <row r="686" spans="1:21" x14ac:dyDescent="0.25">
      <c r="A686">
        <v>57</v>
      </c>
      <c r="B686">
        <v>679</v>
      </c>
      <c r="C686" s="10">
        <f t="shared" si="162"/>
        <v>1765827.88</v>
      </c>
      <c r="D686" s="10">
        <f>'(Optional) Additional IN-OUT'!H693</f>
        <v>0</v>
      </c>
      <c r="E686" s="10">
        <f>ROUND(((C686+D686)*(1+Nocharge_monthly_return)),2)</f>
        <v>1773075.4</v>
      </c>
      <c r="F686" s="10">
        <f t="shared" si="163"/>
        <v>624480.59</v>
      </c>
      <c r="G686" s="10">
        <f t="shared" si="172"/>
        <v>0</v>
      </c>
      <c r="H686" s="10">
        <f>ROUND(((F686+G686)*(1+Withcharge_monthly_return)),2)</f>
        <v>627043.66</v>
      </c>
      <c r="I686" s="10">
        <f t="shared" si="170"/>
        <v>963.38</v>
      </c>
      <c r="J686" t="b">
        <f t="shared" si="164"/>
        <v>0</v>
      </c>
      <c r="K686" s="10">
        <f t="shared" si="171"/>
        <v>0</v>
      </c>
      <c r="L686" s="24">
        <f t="shared" si="165"/>
        <v>963.38</v>
      </c>
      <c r="M686" s="24">
        <f t="shared" si="166"/>
        <v>626080.28</v>
      </c>
      <c r="N686" s="24">
        <f t="shared" si="167"/>
        <v>1146995.1199999999</v>
      </c>
      <c r="O686" s="24">
        <f t="shared" si="168"/>
        <v>309990.20000000007</v>
      </c>
      <c r="P686" s="24">
        <f t="shared" si="177"/>
        <v>114000</v>
      </c>
      <c r="Q686" s="7">
        <f t="shared" si="173"/>
        <v>14.55329298245614</v>
      </c>
      <c r="R686" s="7">
        <f t="shared" si="174"/>
        <v>4.4919322807017545</v>
      </c>
      <c r="S686" s="5">
        <f t="shared" si="175"/>
        <v>4.9695014093470741E-2</v>
      </c>
      <c r="T686" s="5">
        <f t="shared" si="176"/>
        <v>3.0559803353038897E-2</v>
      </c>
      <c r="U686" s="5">
        <f t="shared" si="169"/>
        <v>1.9135210740431844E-2</v>
      </c>
    </row>
    <row r="687" spans="1:21" x14ac:dyDescent="0.25">
      <c r="A687">
        <v>57</v>
      </c>
      <c r="B687">
        <v>680</v>
      </c>
      <c r="C687" s="10">
        <f t="shared" si="162"/>
        <v>1773075.4</v>
      </c>
      <c r="D687" s="10">
        <f>'(Optional) Additional IN-OUT'!H694</f>
        <v>0</v>
      </c>
      <c r="E687" s="10">
        <f>ROUND(((C687+D687)*(1+Nocharge_monthly_return)),2)</f>
        <v>1780352.67</v>
      </c>
      <c r="F687" s="10">
        <f t="shared" si="163"/>
        <v>626080.28</v>
      </c>
      <c r="G687" s="10">
        <f t="shared" si="172"/>
        <v>0</v>
      </c>
      <c r="H687" s="10">
        <f>ROUND(((F687+G687)*(1+Withcharge_monthly_return)),2)</f>
        <v>628649.91</v>
      </c>
      <c r="I687" s="10">
        <f t="shared" si="170"/>
        <v>965.84</v>
      </c>
      <c r="J687" t="b">
        <f t="shared" si="164"/>
        <v>0</v>
      </c>
      <c r="K687" s="10">
        <f t="shared" si="171"/>
        <v>0</v>
      </c>
      <c r="L687" s="24">
        <f t="shared" si="165"/>
        <v>965.84</v>
      </c>
      <c r="M687" s="24">
        <f t="shared" si="166"/>
        <v>627684.07000000007</v>
      </c>
      <c r="N687" s="24">
        <f t="shared" si="167"/>
        <v>1152668.5999999999</v>
      </c>
      <c r="O687" s="24">
        <f t="shared" si="168"/>
        <v>310956.0400000001</v>
      </c>
      <c r="P687" s="24">
        <f t="shared" si="177"/>
        <v>114000</v>
      </c>
      <c r="Q687" s="7">
        <f t="shared" si="173"/>
        <v>14.617128684210526</v>
      </c>
      <c r="R687" s="7">
        <f t="shared" si="174"/>
        <v>4.5060006140350879</v>
      </c>
      <c r="S687" s="5">
        <f t="shared" si="175"/>
        <v>4.9696019627306187E-2</v>
      </c>
      <c r="T687" s="5">
        <f t="shared" si="176"/>
        <v>3.0560709910163793E-2</v>
      </c>
      <c r="U687" s="5">
        <f t="shared" si="169"/>
        <v>1.9135309717142394E-2</v>
      </c>
    </row>
    <row r="688" spans="1:21" x14ac:dyDescent="0.25">
      <c r="A688">
        <v>57</v>
      </c>
      <c r="B688">
        <v>681</v>
      </c>
      <c r="C688" s="10">
        <f t="shared" si="162"/>
        <v>1780352.67</v>
      </c>
      <c r="D688" s="10">
        <f>'(Optional) Additional IN-OUT'!H695</f>
        <v>0</v>
      </c>
      <c r="E688" s="10">
        <f>ROUND(((C688+D688)*(1+Nocharge_monthly_return)),2)</f>
        <v>1787659.81</v>
      </c>
      <c r="F688" s="10">
        <f t="shared" si="163"/>
        <v>627684.07000000007</v>
      </c>
      <c r="G688" s="10">
        <f t="shared" si="172"/>
        <v>0</v>
      </c>
      <c r="H688" s="10">
        <f>ROUND(((F688+G688)*(1+Withcharge_monthly_return)),2)</f>
        <v>630260.29</v>
      </c>
      <c r="I688" s="10">
        <f t="shared" si="170"/>
        <v>968.32</v>
      </c>
      <c r="J688" t="b">
        <f t="shared" si="164"/>
        <v>0</v>
      </c>
      <c r="K688" s="10">
        <f t="shared" si="171"/>
        <v>0</v>
      </c>
      <c r="L688" s="24">
        <f t="shared" si="165"/>
        <v>968.32</v>
      </c>
      <c r="M688" s="24">
        <f t="shared" si="166"/>
        <v>629291.97000000009</v>
      </c>
      <c r="N688" s="24">
        <f t="shared" si="167"/>
        <v>1158367.8399999999</v>
      </c>
      <c r="O688" s="24">
        <f t="shared" si="168"/>
        <v>311924.3600000001</v>
      </c>
      <c r="P688" s="24">
        <f t="shared" si="177"/>
        <v>114000</v>
      </c>
      <c r="Q688" s="7">
        <f t="shared" si="173"/>
        <v>14.681226403508772</v>
      </c>
      <c r="R688" s="7">
        <f t="shared" si="174"/>
        <v>4.5201050000000009</v>
      </c>
      <c r="S688" s="5">
        <f t="shared" si="175"/>
        <v>4.9697022227101796E-2</v>
      </c>
      <c r="T688" s="5">
        <f t="shared" si="176"/>
        <v>3.056161385393898E-2</v>
      </c>
      <c r="U688" s="5">
        <f t="shared" si="169"/>
        <v>1.9135408373162816E-2</v>
      </c>
    </row>
    <row r="689" spans="1:21" x14ac:dyDescent="0.25">
      <c r="A689">
        <v>57</v>
      </c>
      <c r="B689">
        <v>682</v>
      </c>
      <c r="C689" s="10">
        <f t="shared" si="162"/>
        <v>1787659.81</v>
      </c>
      <c r="D689" s="10">
        <f>'(Optional) Additional IN-OUT'!H696</f>
        <v>0</v>
      </c>
      <c r="E689" s="10">
        <f>ROUND(((C689+D689)*(1+Nocharge_monthly_return)),2)</f>
        <v>1794996.94</v>
      </c>
      <c r="F689" s="10">
        <f t="shared" si="163"/>
        <v>629291.97000000009</v>
      </c>
      <c r="G689" s="10">
        <f t="shared" si="172"/>
        <v>0</v>
      </c>
      <c r="H689" s="10">
        <f>ROUND(((F689+G689)*(1+Withcharge_monthly_return)),2)</f>
        <v>631874.79</v>
      </c>
      <c r="I689" s="10">
        <f t="shared" si="170"/>
        <v>970.8</v>
      </c>
      <c r="J689" t="b">
        <f t="shared" si="164"/>
        <v>0</v>
      </c>
      <c r="K689" s="10">
        <f t="shared" si="171"/>
        <v>0</v>
      </c>
      <c r="L689" s="24">
        <f t="shared" si="165"/>
        <v>970.8</v>
      </c>
      <c r="M689" s="24">
        <f t="shared" si="166"/>
        <v>630903.99</v>
      </c>
      <c r="N689" s="24">
        <f t="shared" si="167"/>
        <v>1164092.95</v>
      </c>
      <c r="O689" s="24">
        <f t="shared" si="168"/>
        <v>312895.16000000009</v>
      </c>
      <c r="P689" s="24">
        <f t="shared" si="177"/>
        <v>114000</v>
      </c>
      <c r="Q689" s="7">
        <f t="shared" si="173"/>
        <v>14.745587192982455</v>
      </c>
      <c r="R689" s="7">
        <f t="shared" si="174"/>
        <v>4.5342455263157895</v>
      </c>
      <c r="S689" s="5">
        <f t="shared" si="175"/>
        <v>4.9698021878899754E-2</v>
      </c>
      <c r="T689" s="5">
        <f t="shared" si="176"/>
        <v>3.0562515180425326E-2</v>
      </c>
      <c r="U689" s="5">
        <f t="shared" si="169"/>
        <v>1.9135506698474428E-2</v>
      </c>
    </row>
    <row r="690" spans="1:21" x14ac:dyDescent="0.25">
      <c r="A690">
        <v>57</v>
      </c>
      <c r="B690">
        <v>683</v>
      </c>
      <c r="C690" s="10">
        <f t="shared" si="162"/>
        <v>1794996.94</v>
      </c>
      <c r="D690" s="10">
        <f>'(Optional) Additional IN-OUT'!H697</f>
        <v>0</v>
      </c>
      <c r="E690" s="10">
        <f>ROUND(((C690+D690)*(1+Nocharge_monthly_return)),2)</f>
        <v>1802364.18</v>
      </c>
      <c r="F690" s="10">
        <f t="shared" si="163"/>
        <v>630903.99</v>
      </c>
      <c r="G690" s="10">
        <f t="shared" si="172"/>
        <v>0</v>
      </c>
      <c r="H690" s="10">
        <f>ROUND(((F690+G690)*(1+Withcharge_monthly_return)),2)</f>
        <v>633493.42000000004</v>
      </c>
      <c r="I690" s="10">
        <f t="shared" si="170"/>
        <v>973.29</v>
      </c>
      <c r="J690" t="b">
        <f t="shared" si="164"/>
        <v>0</v>
      </c>
      <c r="K690" s="10">
        <f t="shared" si="171"/>
        <v>0</v>
      </c>
      <c r="L690" s="24">
        <f t="shared" si="165"/>
        <v>973.29</v>
      </c>
      <c r="M690" s="24">
        <f t="shared" si="166"/>
        <v>632520.13</v>
      </c>
      <c r="N690" s="24">
        <f t="shared" si="167"/>
        <v>1169844.0499999998</v>
      </c>
      <c r="O690" s="24">
        <f t="shared" si="168"/>
        <v>313868.45000000007</v>
      </c>
      <c r="P690" s="24">
        <f t="shared" si="177"/>
        <v>114000</v>
      </c>
      <c r="Q690" s="7">
        <f t="shared" si="173"/>
        <v>14.810212105263158</v>
      </c>
      <c r="R690" s="7">
        <f t="shared" si="174"/>
        <v>4.5484221929824562</v>
      </c>
      <c r="S690" s="5">
        <f t="shared" si="175"/>
        <v>4.9699018564112317E-2</v>
      </c>
      <c r="T690" s="5">
        <f t="shared" si="176"/>
        <v>3.0563413598831045E-2</v>
      </c>
      <c r="U690" s="5">
        <f t="shared" si="169"/>
        <v>1.9135604965281272E-2</v>
      </c>
    </row>
    <row r="691" spans="1:21" x14ac:dyDescent="0.25">
      <c r="A691">
        <v>57</v>
      </c>
      <c r="B691">
        <v>684</v>
      </c>
      <c r="C691" s="10">
        <f t="shared" si="162"/>
        <v>1802364.18</v>
      </c>
      <c r="D691" s="10">
        <f>'(Optional) Additional IN-OUT'!H698</f>
        <v>0</v>
      </c>
      <c r="E691" s="10">
        <f>ROUND(((C691+D691)*(1+Nocharge_monthly_return)),2)</f>
        <v>1809761.66</v>
      </c>
      <c r="F691" s="10">
        <f t="shared" si="163"/>
        <v>632520.13</v>
      </c>
      <c r="G691" s="10">
        <f t="shared" si="172"/>
        <v>0</v>
      </c>
      <c r="H691" s="10">
        <f>ROUND(((F691+G691)*(1+Withcharge_monthly_return)),2)</f>
        <v>635116.19999999995</v>
      </c>
      <c r="I691" s="10">
        <f t="shared" si="170"/>
        <v>975.78</v>
      </c>
      <c r="J691" t="b">
        <f t="shared" si="164"/>
        <v>0</v>
      </c>
      <c r="K691" s="10">
        <f t="shared" si="171"/>
        <v>0</v>
      </c>
      <c r="L691" s="24">
        <f t="shared" si="165"/>
        <v>975.78</v>
      </c>
      <c r="M691" s="24">
        <f t="shared" si="166"/>
        <v>634140.41999999993</v>
      </c>
      <c r="N691" s="24">
        <f t="shared" si="167"/>
        <v>1175621.24</v>
      </c>
      <c r="O691" s="24">
        <f t="shared" si="168"/>
        <v>314844.2300000001</v>
      </c>
      <c r="P691" s="24">
        <f t="shared" si="177"/>
        <v>114000</v>
      </c>
      <c r="Q691" s="7">
        <f t="shared" si="173"/>
        <v>14.875102280701753</v>
      </c>
      <c r="R691" s="7">
        <f t="shared" si="174"/>
        <v>4.5626352631578939</v>
      </c>
      <c r="S691" s="5">
        <f t="shared" si="175"/>
        <v>4.9700012361392425E-2</v>
      </c>
      <c r="T691" s="5">
        <f t="shared" si="176"/>
        <v>3.0564309677711083E-2</v>
      </c>
      <c r="U691" s="5">
        <f t="shared" si="169"/>
        <v>1.9135702683681342E-2</v>
      </c>
    </row>
    <row r="692" spans="1:21" x14ac:dyDescent="0.25">
      <c r="A692">
        <v>58</v>
      </c>
      <c r="B692">
        <v>685</v>
      </c>
      <c r="C692" s="10">
        <f t="shared" si="162"/>
        <v>1809761.66</v>
      </c>
      <c r="D692" s="10">
        <f>'(Optional) Additional IN-OUT'!H699</f>
        <v>0</v>
      </c>
      <c r="E692" s="10">
        <f>ROUND(((C692+D692)*(1+Nocharge_monthly_return)),2)</f>
        <v>1817189.5</v>
      </c>
      <c r="F692" s="10">
        <f t="shared" si="163"/>
        <v>634140.41999999993</v>
      </c>
      <c r="G692" s="10">
        <f t="shared" si="172"/>
        <v>0</v>
      </c>
      <c r="H692" s="10">
        <f>ROUND(((F692+G692)*(1+Withcharge_monthly_return)),2)</f>
        <v>636743.14</v>
      </c>
      <c r="I692" s="10">
        <f t="shared" si="170"/>
        <v>978.28</v>
      </c>
      <c r="J692" t="b">
        <f t="shared" si="164"/>
        <v>1</v>
      </c>
      <c r="K692" s="10">
        <f t="shared" si="171"/>
        <v>0</v>
      </c>
      <c r="L692" s="24">
        <f t="shared" si="165"/>
        <v>978.28</v>
      </c>
      <c r="M692" s="24">
        <f t="shared" si="166"/>
        <v>635764.86</v>
      </c>
      <c r="N692" s="24">
        <f t="shared" si="167"/>
        <v>1181424.6400000001</v>
      </c>
      <c r="O692" s="24">
        <f t="shared" si="168"/>
        <v>315822.51000000013</v>
      </c>
      <c r="P692" s="24">
        <f t="shared" si="177"/>
        <v>114000</v>
      </c>
      <c r="Q692" s="7">
        <f t="shared" si="173"/>
        <v>14.940258771929825</v>
      </c>
      <c r="R692" s="7">
        <f t="shared" si="174"/>
        <v>4.5768847368421053</v>
      </c>
      <c r="S692" s="5">
        <f t="shared" si="175"/>
        <v>4.9701003241539234E-2</v>
      </c>
      <c r="T692" s="5">
        <f t="shared" si="176"/>
        <v>3.0565203123966728E-2</v>
      </c>
      <c r="U692" s="5">
        <f t="shared" si="169"/>
        <v>1.9135800117572505E-2</v>
      </c>
    </row>
    <row r="693" spans="1:21" x14ac:dyDescent="0.25">
      <c r="A693">
        <v>58</v>
      </c>
      <c r="B693">
        <v>686</v>
      </c>
      <c r="C693" s="10">
        <f t="shared" si="162"/>
        <v>1817189.5</v>
      </c>
      <c r="D693" s="10">
        <f>'(Optional) Additional IN-OUT'!H700</f>
        <v>0</v>
      </c>
      <c r="E693" s="10">
        <f>ROUND(((C693+D693)*(1+Nocharge_monthly_return)),2)</f>
        <v>1824647.83</v>
      </c>
      <c r="F693" s="10">
        <f t="shared" si="163"/>
        <v>635764.86</v>
      </c>
      <c r="G693" s="10">
        <f t="shared" si="172"/>
        <v>0</v>
      </c>
      <c r="H693" s="10">
        <f>ROUND(((F693+G693)*(1+Withcharge_monthly_return)),2)</f>
        <v>638374.24</v>
      </c>
      <c r="I693" s="10">
        <f t="shared" si="170"/>
        <v>980.78</v>
      </c>
      <c r="J693" t="b">
        <f t="shared" si="164"/>
        <v>0</v>
      </c>
      <c r="K693" s="10">
        <f t="shared" si="171"/>
        <v>0</v>
      </c>
      <c r="L693" s="24">
        <f t="shared" si="165"/>
        <v>980.78</v>
      </c>
      <c r="M693" s="24">
        <f t="shared" si="166"/>
        <v>637393.46</v>
      </c>
      <c r="N693" s="24">
        <f t="shared" si="167"/>
        <v>1187254.3700000001</v>
      </c>
      <c r="O693" s="24">
        <f t="shared" si="168"/>
        <v>316803.29000000015</v>
      </c>
      <c r="P693" s="24">
        <f t="shared" si="177"/>
        <v>114000</v>
      </c>
      <c r="Q693" s="7">
        <f t="shared" si="173"/>
        <v>15.005682719298246</v>
      </c>
      <c r="R693" s="7">
        <f t="shared" si="174"/>
        <v>4.5911707017543852</v>
      </c>
      <c r="S693" s="5">
        <f t="shared" si="175"/>
        <v>4.970199127171053E-2</v>
      </c>
      <c r="T693" s="5">
        <f t="shared" si="176"/>
        <v>3.0566093931353656E-2</v>
      </c>
      <c r="U693" s="5">
        <f t="shared" si="169"/>
        <v>1.9135897340356874E-2</v>
      </c>
    </row>
    <row r="694" spans="1:21" x14ac:dyDescent="0.25">
      <c r="A694">
        <v>58</v>
      </c>
      <c r="B694">
        <v>687</v>
      </c>
      <c r="C694" s="10">
        <f t="shared" si="162"/>
        <v>1824647.83</v>
      </c>
      <c r="D694" s="10">
        <f>'(Optional) Additional IN-OUT'!H701</f>
        <v>0</v>
      </c>
      <c r="E694" s="10">
        <f>ROUND(((C694+D694)*(1+Nocharge_monthly_return)),2)</f>
        <v>1832136.77</v>
      </c>
      <c r="F694" s="10">
        <f t="shared" si="163"/>
        <v>637393.46</v>
      </c>
      <c r="G694" s="10">
        <f t="shared" si="172"/>
        <v>0</v>
      </c>
      <c r="H694" s="10">
        <f>ROUND(((F694+G694)*(1+Withcharge_monthly_return)),2)</f>
        <v>640009.53</v>
      </c>
      <c r="I694" s="10">
        <f t="shared" si="170"/>
        <v>983.3</v>
      </c>
      <c r="J694" t="b">
        <f t="shared" si="164"/>
        <v>0</v>
      </c>
      <c r="K694" s="10">
        <f t="shared" si="171"/>
        <v>0</v>
      </c>
      <c r="L694" s="24">
        <f t="shared" si="165"/>
        <v>983.3</v>
      </c>
      <c r="M694" s="24">
        <f t="shared" si="166"/>
        <v>639026.23</v>
      </c>
      <c r="N694" s="24">
        <f t="shared" si="167"/>
        <v>1193110.54</v>
      </c>
      <c r="O694" s="24">
        <f t="shared" si="168"/>
        <v>317786.59000000014</v>
      </c>
      <c r="P694" s="24">
        <f t="shared" si="177"/>
        <v>114000</v>
      </c>
      <c r="Q694" s="7">
        <f t="shared" si="173"/>
        <v>15.071375175438597</v>
      </c>
      <c r="R694" s="7">
        <f t="shared" si="174"/>
        <v>4.6054932456140349</v>
      </c>
      <c r="S694" s="5">
        <f t="shared" si="175"/>
        <v>4.9702976412591034E-2</v>
      </c>
      <c r="T694" s="5">
        <f t="shared" si="176"/>
        <v>3.0566982093078138E-2</v>
      </c>
      <c r="U694" s="5">
        <f t="shared" si="169"/>
        <v>1.9135994319512895E-2</v>
      </c>
    </row>
    <row r="695" spans="1:21" x14ac:dyDescent="0.25">
      <c r="A695">
        <v>58</v>
      </c>
      <c r="B695">
        <v>688</v>
      </c>
      <c r="C695" s="10">
        <f t="shared" si="162"/>
        <v>1832136.77</v>
      </c>
      <c r="D695" s="10">
        <f>'(Optional) Additional IN-OUT'!H702</f>
        <v>0</v>
      </c>
      <c r="E695" s="10">
        <f>ROUND(((C695+D695)*(1+Nocharge_monthly_return)),2)</f>
        <v>1839656.45</v>
      </c>
      <c r="F695" s="10">
        <f t="shared" si="163"/>
        <v>639026.23</v>
      </c>
      <c r="G695" s="10">
        <f t="shared" si="172"/>
        <v>0</v>
      </c>
      <c r="H695" s="10">
        <f>ROUND(((F695+G695)*(1+Withcharge_monthly_return)),2)</f>
        <v>641649</v>
      </c>
      <c r="I695" s="10">
        <f t="shared" si="170"/>
        <v>985.82</v>
      </c>
      <c r="J695" t="b">
        <f t="shared" si="164"/>
        <v>0</v>
      </c>
      <c r="K695" s="10">
        <f t="shared" si="171"/>
        <v>0</v>
      </c>
      <c r="L695" s="24">
        <f t="shared" si="165"/>
        <v>985.82</v>
      </c>
      <c r="M695" s="24">
        <f t="shared" si="166"/>
        <v>640663.18000000005</v>
      </c>
      <c r="N695" s="24">
        <f t="shared" si="167"/>
        <v>1198993.27</v>
      </c>
      <c r="O695" s="24">
        <f t="shared" si="168"/>
        <v>318772.41000000015</v>
      </c>
      <c r="P695" s="24">
        <f t="shared" si="177"/>
        <v>114000</v>
      </c>
      <c r="Q695" s="7">
        <f t="shared" si="173"/>
        <v>15.137337280701754</v>
      </c>
      <c r="R695" s="7">
        <f t="shared" si="174"/>
        <v>4.6198524561403511</v>
      </c>
      <c r="S695" s="5">
        <f t="shared" si="175"/>
        <v>4.9703958720347476E-2</v>
      </c>
      <c r="T695" s="5">
        <f t="shared" si="176"/>
        <v>3.0567867601808189E-2</v>
      </c>
      <c r="U695" s="5">
        <f t="shared" si="169"/>
        <v>1.9136091118539287E-2</v>
      </c>
    </row>
    <row r="696" spans="1:21" x14ac:dyDescent="0.25">
      <c r="A696">
        <v>58</v>
      </c>
      <c r="B696">
        <v>689</v>
      </c>
      <c r="C696" s="10">
        <f t="shared" ref="C696:C759" si="178">E695</f>
        <v>1839656.45</v>
      </c>
      <c r="D696" s="10">
        <f>'(Optional) Additional IN-OUT'!H703</f>
        <v>0</v>
      </c>
      <c r="E696" s="10">
        <f>ROUND(((C696+D696)*(1+Nocharge_monthly_return)),2)</f>
        <v>1847206.99</v>
      </c>
      <c r="F696" s="10">
        <f t="shared" ref="F696:F759" si="179">M695</f>
        <v>640663.18000000005</v>
      </c>
      <c r="G696" s="10">
        <f t="shared" si="172"/>
        <v>0</v>
      </c>
      <c r="H696" s="10">
        <f>ROUND(((F696+G696)*(1+Withcharge_monthly_return)),2)</f>
        <v>643292.67000000004</v>
      </c>
      <c r="I696" s="10">
        <f t="shared" si="170"/>
        <v>988.34</v>
      </c>
      <c r="J696" t="b">
        <f t="shared" ref="J696:J759" si="180">IF((B696-1)/12=(A696-1),TRUE,FALSE)</f>
        <v>0</v>
      </c>
      <c r="K696" s="10">
        <f t="shared" si="171"/>
        <v>0</v>
      </c>
      <c r="L696" s="24">
        <f t="shared" ref="L696:L759" si="181">K696+I696</f>
        <v>988.34</v>
      </c>
      <c r="M696" s="24">
        <f t="shared" ref="M696:M759" si="182">H696-L696</f>
        <v>642304.33000000007</v>
      </c>
      <c r="N696" s="24">
        <f t="shared" ref="N696:N759" si="183">E696-M696</f>
        <v>1204902.6599999999</v>
      </c>
      <c r="O696" s="24">
        <f t="shared" ref="O696:O759" si="184">O695+L696</f>
        <v>319760.75000000017</v>
      </c>
      <c r="P696" s="24">
        <f t="shared" si="177"/>
        <v>114000</v>
      </c>
      <c r="Q696" s="7">
        <f t="shared" si="173"/>
        <v>15.203570087719299</v>
      </c>
      <c r="R696" s="7">
        <f t="shared" si="174"/>
        <v>4.6342485087719307</v>
      </c>
      <c r="S696" s="5">
        <f t="shared" si="175"/>
        <v>4.9704938146034654E-2</v>
      </c>
      <c r="T696" s="5">
        <f t="shared" si="176"/>
        <v>3.05687507291303E-2</v>
      </c>
      <c r="U696" s="5">
        <f t="shared" ref="U696:U759" si="185">S696-T696</f>
        <v>1.9136187416904354E-2</v>
      </c>
    </row>
    <row r="697" spans="1:21" x14ac:dyDescent="0.25">
      <c r="A697">
        <v>58</v>
      </c>
      <c r="B697">
        <v>690</v>
      </c>
      <c r="C697" s="10">
        <f t="shared" si="178"/>
        <v>1847206.99</v>
      </c>
      <c r="D697" s="10">
        <f>'(Optional) Additional IN-OUT'!H704</f>
        <v>0</v>
      </c>
      <c r="E697" s="10">
        <f>ROUND(((C697+D697)*(1+Nocharge_monthly_return)),2)</f>
        <v>1854788.52</v>
      </c>
      <c r="F697" s="10">
        <f t="shared" si="179"/>
        <v>642304.33000000007</v>
      </c>
      <c r="G697" s="10">
        <f t="shared" si="172"/>
        <v>0</v>
      </c>
      <c r="H697" s="10">
        <f>ROUND(((F697+G697)*(1+Withcharge_monthly_return)),2)</f>
        <v>644940.55000000005</v>
      </c>
      <c r="I697" s="10">
        <f t="shared" si="170"/>
        <v>990.87</v>
      </c>
      <c r="J697" t="b">
        <f t="shared" si="180"/>
        <v>0</v>
      </c>
      <c r="K697" s="10">
        <f t="shared" si="171"/>
        <v>0</v>
      </c>
      <c r="L697" s="24">
        <f t="shared" si="181"/>
        <v>990.87</v>
      </c>
      <c r="M697" s="24">
        <f t="shared" si="182"/>
        <v>643949.68000000005</v>
      </c>
      <c r="N697" s="24">
        <f t="shared" si="183"/>
        <v>1210838.8399999999</v>
      </c>
      <c r="O697" s="24">
        <f t="shared" si="184"/>
        <v>320751.62000000017</v>
      </c>
      <c r="P697" s="24">
        <f t="shared" si="177"/>
        <v>114000</v>
      </c>
      <c r="Q697" s="7">
        <f t="shared" si="173"/>
        <v>15.270074736842105</v>
      </c>
      <c r="R697" s="7">
        <f t="shared" si="174"/>
        <v>4.648681403508772</v>
      </c>
      <c r="S697" s="5">
        <f t="shared" si="175"/>
        <v>4.9705914735316839E-2</v>
      </c>
      <c r="T697" s="5">
        <f t="shared" si="176"/>
        <v>3.0569631184985551E-2</v>
      </c>
      <c r="U697" s="5">
        <f t="shared" si="185"/>
        <v>1.9136283550331288E-2</v>
      </c>
    </row>
    <row r="698" spans="1:21" x14ac:dyDescent="0.25">
      <c r="A698">
        <v>58</v>
      </c>
      <c r="B698">
        <v>691</v>
      </c>
      <c r="C698" s="10">
        <f t="shared" si="178"/>
        <v>1854788.52</v>
      </c>
      <c r="D698" s="10">
        <f>'(Optional) Additional IN-OUT'!H705</f>
        <v>0</v>
      </c>
      <c r="E698" s="10">
        <f>ROUND(((C698+D698)*(1+Nocharge_monthly_return)),2)</f>
        <v>1862401.17</v>
      </c>
      <c r="F698" s="10">
        <f t="shared" si="179"/>
        <v>643949.68000000005</v>
      </c>
      <c r="G698" s="10">
        <f t="shared" si="172"/>
        <v>0</v>
      </c>
      <c r="H698" s="10">
        <f>ROUND(((F698+G698)*(1+Withcharge_monthly_return)),2)</f>
        <v>646592.66</v>
      </c>
      <c r="I698" s="10">
        <f t="shared" si="170"/>
        <v>993.41</v>
      </c>
      <c r="J698" t="b">
        <f t="shared" si="180"/>
        <v>0</v>
      </c>
      <c r="K698" s="10">
        <f t="shared" si="171"/>
        <v>0</v>
      </c>
      <c r="L698" s="24">
        <f t="shared" si="181"/>
        <v>993.41</v>
      </c>
      <c r="M698" s="24">
        <f t="shared" si="182"/>
        <v>645599.25</v>
      </c>
      <c r="N698" s="24">
        <f t="shared" si="183"/>
        <v>1216801.92</v>
      </c>
      <c r="O698" s="24">
        <f t="shared" si="184"/>
        <v>321745.03000000014</v>
      </c>
      <c r="P698" s="24">
        <f t="shared" si="177"/>
        <v>114000</v>
      </c>
      <c r="Q698" s="7">
        <f t="shared" si="173"/>
        <v>15.336852368421052</v>
      </c>
      <c r="R698" s="7">
        <f t="shared" si="174"/>
        <v>4.6631513157894737</v>
      </c>
      <c r="S698" s="5">
        <f t="shared" si="175"/>
        <v>4.9706888527967598E-2</v>
      </c>
      <c r="T698" s="5">
        <f t="shared" si="176"/>
        <v>3.0570509237720315E-2</v>
      </c>
      <c r="U698" s="5">
        <f t="shared" si="185"/>
        <v>1.9136379290247283E-2</v>
      </c>
    </row>
    <row r="699" spans="1:21" x14ac:dyDescent="0.25">
      <c r="A699">
        <v>58</v>
      </c>
      <c r="B699">
        <v>692</v>
      </c>
      <c r="C699" s="10">
        <f t="shared" si="178"/>
        <v>1862401.17</v>
      </c>
      <c r="D699" s="10">
        <f>'(Optional) Additional IN-OUT'!H706</f>
        <v>0</v>
      </c>
      <c r="E699" s="10">
        <f>ROUND(((C699+D699)*(1+Nocharge_monthly_return)),2)</f>
        <v>1870045.06</v>
      </c>
      <c r="F699" s="10">
        <f t="shared" si="179"/>
        <v>645599.25</v>
      </c>
      <c r="G699" s="10">
        <f t="shared" si="172"/>
        <v>0</v>
      </c>
      <c r="H699" s="10">
        <f>ROUND(((F699+G699)*(1+Withcharge_monthly_return)),2)</f>
        <v>648249</v>
      </c>
      <c r="I699" s="10">
        <f t="shared" si="170"/>
        <v>995.96</v>
      </c>
      <c r="J699" t="b">
        <f t="shared" si="180"/>
        <v>0</v>
      </c>
      <c r="K699" s="10">
        <f t="shared" si="171"/>
        <v>0</v>
      </c>
      <c r="L699" s="24">
        <f t="shared" si="181"/>
        <v>995.96</v>
      </c>
      <c r="M699" s="24">
        <f t="shared" si="182"/>
        <v>647253.04</v>
      </c>
      <c r="N699" s="24">
        <f t="shared" si="183"/>
        <v>1222792.02</v>
      </c>
      <c r="O699" s="24">
        <f t="shared" si="184"/>
        <v>322740.99000000017</v>
      </c>
      <c r="P699" s="24">
        <f t="shared" si="177"/>
        <v>114000</v>
      </c>
      <c r="Q699" s="7">
        <f t="shared" si="173"/>
        <v>15.40390403508772</v>
      </c>
      <c r="R699" s="7">
        <f t="shared" si="174"/>
        <v>4.677658245614035</v>
      </c>
      <c r="S699" s="5">
        <f t="shared" si="175"/>
        <v>4.9707859460660572E-2</v>
      </c>
      <c r="T699" s="5">
        <f t="shared" si="176"/>
        <v>3.0571384598536526E-2</v>
      </c>
      <c r="U699" s="5">
        <f t="shared" si="185"/>
        <v>1.9136474862124046E-2</v>
      </c>
    </row>
    <row r="700" spans="1:21" x14ac:dyDescent="0.25">
      <c r="A700">
        <v>58</v>
      </c>
      <c r="B700">
        <v>693</v>
      </c>
      <c r="C700" s="10">
        <f t="shared" si="178"/>
        <v>1870045.06</v>
      </c>
      <c r="D700" s="10">
        <f>'(Optional) Additional IN-OUT'!H707</f>
        <v>0</v>
      </c>
      <c r="E700" s="10">
        <f>ROUND(((C700+D700)*(1+Nocharge_monthly_return)),2)</f>
        <v>1877720.32</v>
      </c>
      <c r="F700" s="10">
        <f t="shared" si="179"/>
        <v>647253.04</v>
      </c>
      <c r="G700" s="10">
        <f t="shared" si="172"/>
        <v>0</v>
      </c>
      <c r="H700" s="10">
        <f>ROUND(((F700+G700)*(1+Withcharge_monthly_return)),2)</f>
        <v>649909.56999999995</v>
      </c>
      <c r="I700" s="10">
        <f t="shared" si="170"/>
        <v>998.51</v>
      </c>
      <c r="J700" t="b">
        <f t="shared" si="180"/>
        <v>0</v>
      </c>
      <c r="K700" s="10">
        <f t="shared" si="171"/>
        <v>0</v>
      </c>
      <c r="L700" s="24">
        <f t="shared" si="181"/>
        <v>998.51</v>
      </c>
      <c r="M700" s="24">
        <f t="shared" si="182"/>
        <v>648911.05999999994</v>
      </c>
      <c r="N700" s="24">
        <f t="shared" si="183"/>
        <v>1228809.2600000002</v>
      </c>
      <c r="O700" s="24">
        <f t="shared" si="184"/>
        <v>323739.50000000017</v>
      </c>
      <c r="P700" s="24">
        <f t="shared" si="177"/>
        <v>114000</v>
      </c>
      <c r="Q700" s="7">
        <f t="shared" si="173"/>
        <v>15.471230877192983</v>
      </c>
      <c r="R700" s="7">
        <f t="shared" si="174"/>
        <v>4.6922022807017543</v>
      </c>
      <c r="S700" s="5">
        <f t="shared" si="175"/>
        <v>4.9708827563391657E-2</v>
      </c>
      <c r="T700" s="5">
        <f t="shared" si="176"/>
        <v>3.0572257257595502E-2</v>
      </c>
      <c r="U700" s="5">
        <f t="shared" si="185"/>
        <v>1.9136570305796154E-2</v>
      </c>
    </row>
    <row r="701" spans="1:21" x14ac:dyDescent="0.25">
      <c r="A701">
        <v>58</v>
      </c>
      <c r="B701">
        <v>694</v>
      </c>
      <c r="C701" s="10">
        <f t="shared" si="178"/>
        <v>1877720.32</v>
      </c>
      <c r="D701" s="10">
        <f>'(Optional) Additional IN-OUT'!H708</f>
        <v>0</v>
      </c>
      <c r="E701" s="10">
        <f>ROUND(((C701+D701)*(1+Nocharge_monthly_return)),2)</f>
        <v>1885427.09</v>
      </c>
      <c r="F701" s="10">
        <f t="shared" si="179"/>
        <v>648911.05999999994</v>
      </c>
      <c r="G701" s="10">
        <f t="shared" si="172"/>
        <v>0</v>
      </c>
      <c r="H701" s="10">
        <f>ROUND(((F701+G701)*(1+Withcharge_monthly_return)),2)</f>
        <v>651574.4</v>
      </c>
      <c r="I701" s="10">
        <f t="shared" si="170"/>
        <v>1001.06</v>
      </c>
      <c r="J701" t="b">
        <f t="shared" si="180"/>
        <v>0</v>
      </c>
      <c r="K701" s="10">
        <f t="shared" si="171"/>
        <v>0</v>
      </c>
      <c r="L701" s="24">
        <f t="shared" si="181"/>
        <v>1001.06</v>
      </c>
      <c r="M701" s="24">
        <f t="shared" si="182"/>
        <v>650573.34</v>
      </c>
      <c r="N701" s="24">
        <f t="shared" si="183"/>
        <v>1234853.75</v>
      </c>
      <c r="O701" s="24">
        <f t="shared" si="184"/>
        <v>324740.56000000017</v>
      </c>
      <c r="P701" s="24">
        <f t="shared" si="177"/>
        <v>114000</v>
      </c>
      <c r="Q701" s="7">
        <f t="shared" si="173"/>
        <v>15.538834122807017</v>
      </c>
      <c r="R701" s="7">
        <f t="shared" si="174"/>
        <v>4.7067836842105262</v>
      </c>
      <c r="S701" s="5">
        <f t="shared" si="175"/>
        <v>4.9709792956902012E-2</v>
      </c>
      <c r="T701" s="5">
        <f t="shared" si="176"/>
        <v>3.0573127752396154E-2</v>
      </c>
      <c r="U701" s="5">
        <f t="shared" si="185"/>
        <v>1.9136665204505857E-2</v>
      </c>
    </row>
    <row r="702" spans="1:21" x14ac:dyDescent="0.25">
      <c r="A702">
        <v>58</v>
      </c>
      <c r="B702">
        <v>695</v>
      </c>
      <c r="C702" s="10">
        <f t="shared" si="178"/>
        <v>1885427.09</v>
      </c>
      <c r="D702" s="10">
        <f>'(Optional) Additional IN-OUT'!H709</f>
        <v>0</v>
      </c>
      <c r="E702" s="10">
        <f>ROUND(((C702+D702)*(1+Nocharge_monthly_return)),2)</f>
        <v>1893165.49</v>
      </c>
      <c r="F702" s="10">
        <f t="shared" si="179"/>
        <v>650573.34</v>
      </c>
      <c r="G702" s="10">
        <f t="shared" si="172"/>
        <v>0</v>
      </c>
      <c r="H702" s="10">
        <f>ROUND(((F702+G702)*(1+Withcharge_monthly_return)),2)</f>
        <v>653243.5</v>
      </c>
      <c r="I702" s="10">
        <f t="shared" si="170"/>
        <v>1003.63</v>
      </c>
      <c r="J702" t="b">
        <f t="shared" si="180"/>
        <v>0</v>
      </c>
      <c r="K702" s="10">
        <f t="shared" si="171"/>
        <v>0</v>
      </c>
      <c r="L702" s="24">
        <f t="shared" si="181"/>
        <v>1003.63</v>
      </c>
      <c r="M702" s="24">
        <f t="shared" si="182"/>
        <v>652239.87</v>
      </c>
      <c r="N702" s="24">
        <f t="shared" si="183"/>
        <v>1240925.6200000001</v>
      </c>
      <c r="O702" s="24">
        <f t="shared" si="184"/>
        <v>325744.19000000018</v>
      </c>
      <c r="P702" s="24">
        <f t="shared" si="177"/>
        <v>114000</v>
      </c>
      <c r="Q702" s="7">
        <f t="shared" si="173"/>
        <v>15.606714824561404</v>
      </c>
      <c r="R702" s="7">
        <f t="shared" si="174"/>
        <v>4.7214023684210522</v>
      </c>
      <c r="S702" s="5">
        <f t="shared" si="175"/>
        <v>4.9710755562936942E-2</v>
      </c>
      <c r="T702" s="5">
        <f t="shared" si="176"/>
        <v>3.0573995519968294E-2</v>
      </c>
      <c r="U702" s="5">
        <f t="shared" si="185"/>
        <v>1.9136760042968649E-2</v>
      </c>
    </row>
    <row r="703" spans="1:21" x14ac:dyDescent="0.25">
      <c r="A703">
        <v>58</v>
      </c>
      <c r="B703">
        <v>696</v>
      </c>
      <c r="C703" s="10">
        <f t="shared" si="178"/>
        <v>1893165.49</v>
      </c>
      <c r="D703" s="10">
        <f>'(Optional) Additional IN-OUT'!H710</f>
        <v>0</v>
      </c>
      <c r="E703" s="10">
        <f>ROUND(((C703+D703)*(1+Nocharge_monthly_return)),2)</f>
        <v>1900935.65</v>
      </c>
      <c r="F703" s="10">
        <f t="shared" si="179"/>
        <v>652239.87</v>
      </c>
      <c r="G703" s="10">
        <f t="shared" si="172"/>
        <v>0</v>
      </c>
      <c r="H703" s="10">
        <f>ROUND(((F703+G703)*(1+Withcharge_monthly_return)),2)</f>
        <v>654916.87</v>
      </c>
      <c r="I703" s="10">
        <f t="shared" si="170"/>
        <v>1006.2</v>
      </c>
      <c r="J703" t="b">
        <f t="shared" si="180"/>
        <v>0</v>
      </c>
      <c r="K703" s="10">
        <f t="shared" si="171"/>
        <v>0</v>
      </c>
      <c r="L703" s="24">
        <f t="shared" si="181"/>
        <v>1006.2</v>
      </c>
      <c r="M703" s="24">
        <f t="shared" si="182"/>
        <v>653910.67000000004</v>
      </c>
      <c r="N703" s="24">
        <f t="shared" si="183"/>
        <v>1247024.98</v>
      </c>
      <c r="O703" s="24">
        <f t="shared" si="184"/>
        <v>326750.39000000019</v>
      </c>
      <c r="P703" s="24">
        <f t="shared" si="177"/>
        <v>114000</v>
      </c>
      <c r="Q703" s="7">
        <f t="shared" si="173"/>
        <v>15.674874122807015</v>
      </c>
      <c r="R703" s="7">
        <f t="shared" si="174"/>
        <v>4.7360585087719302</v>
      </c>
      <c r="S703" s="5">
        <f t="shared" si="175"/>
        <v>4.9711715395307568E-2</v>
      </c>
      <c r="T703" s="5">
        <f t="shared" si="176"/>
        <v>3.0574860820825746E-2</v>
      </c>
      <c r="U703" s="5">
        <f t="shared" si="185"/>
        <v>1.9136854574481822E-2</v>
      </c>
    </row>
    <row r="704" spans="1:21" x14ac:dyDescent="0.25">
      <c r="A704">
        <v>59</v>
      </c>
      <c r="B704">
        <v>697</v>
      </c>
      <c r="C704" s="10">
        <f t="shared" si="178"/>
        <v>1900935.65</v>
      </c>
      <c r="D704" s="10">
        <f>'(Optional) Additional IN-OUT'!H711</f>
        <v>0</v>
      </c>
      <c r="E704" s="10">
        <f>ROUND(((C704+D704)*(1+Nocharge_monthly_return)),2)</f>
        <v>1908737.7</v>
      </c>
      <c r="F704" s="10">
        <f t="shared" si="179"/>
        <v>653910.67000000004</v>
      </c>
      <c r="G704" s="10">
        <f t="shared" si="172"/>
        <v>0</v>
      </c>
      <c r="H704" s="10">
        <f>ROUND(((F704+G704)*(1+Withcharge_monthly_return)),2)</f>
        <v>656594.53</v>
      </c>
      <c r="I704" s="10">
        <f t="shared" si="170"/>
        <v>1008.78</v>
      </c>
      <c r="J704" t="b">
        <f t="shared" si="180"/>
        <v>1</v>
      </c>
      <c r="K704" s="10">
        <f t="shared" si="171"/>
        <v>0</v>
      </c>
      <c r="L704" s="24">
        <f t="shared" si="181"/>
        <v>1008.78</v>
      </c>
      <c r="M704" s="24">
        <f t="shared" si="182"/>
        <v>655585.75</v>
      </c>
      <c r="N704" s="24">
        <f t="shared" si="183"/>
        <v>1253151.95</v>
      </c>
      <c r="O704" s="24">
        <f t="shared" si="184"/>
        <v>327759.17000000022</v>
      </c>
      <c r="P704" s="24">
        <f t="shared" si="177"/>
        <v>114000</v>
      </c>
      <c r="Q704" s="7">
        <f t="shared" si="173"/>
        <v>15.743313157894736</v>
      </c>
      <c r="R704" s="7">
        <f t="shared" si="174"/>
        <v>4.7507521929824561</v>
      </c>
      <c r="S704" s="5">
        <f t="shared" si="175"/>
        <v>4.9712672462672552E-2</v>
      </c>
      <c r="T704" s="5">
        <f t="shared" si="176"/>
        <v>3.057572364005862E-2</v>
      </c>
      <c r="U704" s="5">
        <f t="shared" si="185"/>
        <v>1.9136948822613933E-2</v>
      </c>
    </row>
    <row r="705" spans="1:21" x14ac:dyDescent="0.25">
      <c r="A705">
        <v>59</v>
      </c>
      <c r="B705">
        <v>698</v>
      </c>
      <c r="C705" s="10">
        <f t="shared" si="178"/>
        <v>1908737.7</v>
      </c>
      <c r="D705" s="10">
        <f>'(Optional) Additional IN-OUT'!H712</f>
        <v>0</v>
      </c>
      <c r="E705" s="10">
        <f>ROUND(((C705+D705)*(1+Nocharge_monthly_return)),2)</f>
        <v>1916571.77</v>
      </c>
      <c r="F705" s="10">
        <f t="shared" si="179"/>
        <v>655585.75</v>
      </c>
      <c r="G705" s="10">
        <f t="shared" si="172"/>
        <v>0</v>
      </c>
      <c r="H705" s="10">
        <f>ROUND(((F705+G705)*(1+Withcharge_monthly_return)),2)</f>
        <v>658276.48</v>
      </c>
      <c r="I705" s="10">
        <f t="shared" si="170"/>
        <v>1011.36</v>
      </c>
      <c r="J705" t="b">
        <f t="shared" si="180"/>
        <v>0</v>
      </c>
      <c r="K705" s="10">
        <f t="shared" si="171"/>
        <v>0</v>
      </c>
      <c r="L705" s="24">
        <f t="shared" si="181"/>
        <v>1011.36</v>
      </c>
      <c r="M705" s="24">
        <f t="shared" si="182"/>
        <v>657265.12</v>
      </c>
      <c r="N705" s="24">
        <f t="shared" si="183"/>
        <v>1259306.6499999999</v>
      </c>
      <c r="O705" s="24">
        <f t="shared" si="184"/>
        <v>328770.5300000002</v>
      </c>
      <c r="P705" s="24">
        <f t="shared" si="177"/>
        <v>114000</v>
      </c>
      <c r="Q705" s="7">
        <f t="shared" si="173"/>
        <v>15.812033070175438</v>
      </c>
      <c r="R705" s="7">
        <f t="shared" si="174"/>
        <v>4.7654835087719301</v>
      </c>
      <c r="S705" s="5">
        <f t="shared" si="175"/>
        <v>4.9713626768656927E-2</v>
      </c>
      <c r="T705" s="5">
        <f t="shared" si="176"/>
        <v>3.0576583962345857E-2</v>
      </c>
      <c r="U705" s="5">
        <f t="shared" si="185"/>
        <v>1.913704280631107E-2</v>
      </c>
    </row>
    <row r="706" spans="1:21" x14ac:dyDescent="0.25">
      <c r="A706">
        <v>59</v>
      </c>
      <c r="B706">
        <v>699</v>
      </c>
      <c r="C706" s="10">
        <f t="shared" si="178"/>
        <v>1916571.77</v>
      </c>
      <c r="D706" s="10">
        <f>'(Optional) Additional IN-OUT'!H713</f>
        <v>0</v>
      </c>
      <c r="E706" s="10">
        <f>ROUND(((C706+D706)*(1+Nocharge_monthly_return)),2)</f>
        <v>1924438</v>
      </c>
      <c r="F706" s="10">
        <f t="shared" si="179"/>
        <v>657265.12</v>
      </c>
      <c r="G706" s="10">
        <f t="shared" si="172"/>
        <v>0</v>
      </c>
      <c r="H706" s="10">
        <f>ROUND(((F706+G706)*(1+Withcharge_monthly_return)),2)</f>
        <v>659962.75</v>
      </c>
      <c r="I706" s="10">
        <f t="shared" si="170"/>
        <v>1013.95</v>
      </c>
      <c r="J706" t="b">
        <f t="shared" si="180"/>
        <v>0</v>
      </c>
      <c r="K706" s="10">
        <f t="shared" si="171"/>
        <v>0</v>
      </c>
      <c r="L706" s="24">
        <f t="shared" si="181"/>
        <v>1013.95</v>
      </c>
      <c r="M706" s="24">
        <f t="shared" si="182"/>
        <v>658948.80000000005</v>
      </c>
      <c r="N706" s="24">
        <f t="shared" si="183"/>
        <v>1265489.2</v>
      </c>
      <c r="O706" s="24">
        <f t="shared" si="184"/>
        <v>329784.48000000021</v>
      </c>
      <c r="P706" s="24">
        <f t="shared" si="177"/>
        <v>114000</v>
      </c>
      <c r="Q706" s="7">
        <f t="shared" si="173"/>
        <v>15.881035087719297</v>
      </c>
      <c r="R706" s="7">
        <f t="shared" si="174"/>
        <v>4.7802526315789482</v>
      </c>
      <c r="S706" s="5">
        <f t="shared" si="175"/>
        <v>4.9714578405612872E-2</v>
      </c>
      <c r="T706" s="5">
        <f t="shared" si="176"/>
        <v>3.0577442040458664E-2</v>
      </c>
      <c r="U706" s="5">
        <f t="shared" si="185"/>
        <v>1.9137136365154208E-2</v>
      </c>
    </row>
    <row r="707" spans="1:21" x14ac:dyDescent="0.25">
      <c r="A707">
        <v>59</v>
      </c>
      <c r="B707">
        <v>700</v>
      </c>
      <c r="C707" s="10">
        <f t="shared" si="178"/>
        <v>1924438</v>
      </c>
      <c r="D707" s="10">
        <f>'(Optional) Additional IN-OUT'!H714</f>
        <v>0</v>
      </c>
      <c r="E707" s="10">
        <f>ROUND(((C707+D707)*(1+Nocharge_monthly_return)),2)</f>
        <v>1932336.51</v>
      </c>
      <c r="F707" s="10">
        <f t="shared" si="179"/>
        <v>658948.80000000005</v>
      </c>
      <c r="G707" s="10">
        <f t="shared" si="172"/>
        <v>0</v>
      </c>
      <c r="H707" s="10">
        <f>ROUND(((F707+G707)*(1+Withcharge_monthly_return)),2)</f>
        <v>661653.34</v>
      </c>
      <c r="I707" s="10">
        <f t="shared" si="170"/>
        <v>1016.55</v>
      </c>
      <c r="J707" t="b">
        <f t="shared" si="180"/>
        <v>0</v>
      </c>
      <c r="K707" s="10">
        <f t="shared" si="171"/>
        <v>0</v>
      </c>
      <c r="L707" s="24">
        <f t="shared" si="181"/>
        <v>1016.55</v>
      </c>
      <c r="M707" s="24">
        <f t="shared" si="182"/>
        <v>660636.78999999992</v>
      </c>
      <c r="N707" s="24">
        <f t="shared" si="183"/>
        <v>1271699.7200000002</v>
      </c>
      <c r="O707" s="24">
        <f t="shared" si="184"/>
        <v>330801.0300000002</v>
      </c>
      <c r="P707" s="24">
        <f t="shared" si="177"/>
        <v>114000</v>
      </c>
      <c r="Q707" s="7">
        <f t="shared" si="173"/>
        <v>15.950320263157895</v>
      </c>
      <c r="R707" s="7">
        <f t="shared" si="174"/>
        <v>4.7950595614035079</v>
      </c>
      <c r="S707" s="5">
        <f t="shared" si="175"/>
        <v>4.9715527272776741E-2</v>
      </c>
      <c r="T707" s="5">
        <f t="shared" si="176"/>
        <v>3.0578297587652781E-2</v>
      </c>
      <c r="U707" s="5">
        <f t="shared" si="185"/>
        <v>1.913722968512396E-2</v>
      </c>
    </row>
    <row r="708" spans="1:21" x14ac:dyDescent="0.25">
      <c r="A708">
        <v>59</v>
      </c>
      <c r="B708">
        <v>701</v>
      </c>
      <c r="C708" s="10">
        <f t="shared" si="178"/>
        <v>1932336.51</v>
      </c>
      <c r="D708" s="10">
        <f>'(Optional) Additional IN-OUT'!H715</f>
        <v>0</v>
      </c>
      <c r="E708" s="10">
        <f>ROUND(((C708+D708)*(1+Nocharge_monthly_return)),2)</f>
        <v>1940267.44</v>
      </c>
      <c r="F708" s="10">
        <f t="shared" si="179"/>
        <v>660636.78999999992</v>
      </c>
      <c r="G708" s="10">
        <f t="shared" si="172"/>
        <v>0</v>
      </c>
      <c r="H708" s="10">
        <f>ROUND(((F708+G708)*(1+Withcharge_monthly_return)),2)</f>
        <v>663348.26</v>
      </c>
      <c r="I708" s="10">
        <f t="shared" si="170"/>
        <v>1019.15</v>
      </c>
      <c r="J708" t="b">
        <f t="shared" si="180"/>
        <v>0</v>
      </c>
      <c r="K708" s="10">
        <f t="shared" si="171"/>
        <v>0</v>
      </c>
      <c r="L708" s="24">
        <f t="shared" si="181"/>
        <v>1019.15</v>
      </c>
      <c r="M708" s="24">
        <f t="shared" si="182"/>
        <v>662329.11</v>
      </c>
      <c r="N708" s="24">
        <f t="shared" si="183"/>
        <v>1277938.33</v>
      </c>
      <c r="O708" s="24">
        <f t="shared" si="184"/>
        <v>331820.18000000023</v>
      </c>
      <c r="P708" s="24">
        <f t="shared" si="177"/>
        <v>114000</v>
      </c>
      <c r="Q708" s="7">
        <f t="shared" si="173"/>
        <v>16.019889824561403</v>
      </c>
      <c r="R708" s="7">
        <f t="shared" si="174"/>
        <v>4.8099044736842105</v>
      </c>
      <c r="S708" s="5">
        <f t="shared" si="175"/>
        <v>4.9716473451995508E-2</v>
      </c>
      <c r="T708" s="5">
        <f t="shared" si="176"/>
        <v>3.0579150853805467E-2</v>
      </c>
      <c r="U708" s="5">
        <f t="shared" si="185"/>
        <v>1.9137322598190041E-2</v>
      </c>
    </row>
    <row r="709" spans="1:21" x14ac:dyDescent="0.25">
      <c r="A709">
        <v>59</v>
      </c>
      <c r="B709">
        <v>702</v>
      </c>
      <c r="C709" s="10">
        <f t="shared" si="178"/>
        <v>1940267.44</v>
      </c>
      <c r="D709" s="10">
        <f>'(Optional) Additional IN-OUT'!H716</f>
        <v>0</v>
      </c>
      <c r="E709" s="10">
        <f>ROUND(((C709+D709)*(1+Nocharge_monthly_return)),2)</f>
        <v>1948230.92</v>
      </c>
      <c r="F709" s="10">
        <f t="shared" si="179"/>
        <v>662329.11</v>
      </c>
      <c r="G709" s="10">
        <f t="shared" si="172"/>
        <v>0</v>
      </c>
      <c r="H709" s="10">
        <f>ROUND(((F709+G709)*(1+Withcharge_monthly_return)),2)</f>
        <v>665047.52</v>
      </c>
      <c r="I709" s="10">
        <f t="shared" si="170"/>
        <v>1021.76</v>
      </c>
      <c r="J709" t="b">
        <f t="shared" si="180"/>
        <v>0</v>
      </c>
      <c r="K709" s="10">
        <f t="shared" si="171"/>
        <v>0</v>
      </c>
      <c r="L709" s="24">
        <f t="shared" si="181"/>
        <v>1021.76</v>
      </c>
      <c r="M709" s="24">
        <f t="shared" si="182"/>
        <v>664025.76</v>
      </c>
      <c r="N709" s="24">
        <f t="shared" si="183"/>
        <v>1284205.1599999999</v>
      </c>
      <c r="O709" s="24">
        <f t="shared" si="184"/>
        <v>332841.94000000024</v>
      </c>
      <c r="P709" s="24">
        <f t="shared" si="177"/>
        <v>114000</v>
      </c>
      <c r="Q709" s="7">
        <f t="shared" si="173"/>
        <v>16.0897449122807</v>
      </c>
      <c r="R709" s="7">
        <f t="shared" si="174"/>
        <v>4.8247873684210525</v>
      </c>
      <c r="S709" s="5">
        <f t="shared" si="175"/>
        <v>4.9717416926399721E-2</v>
      </c>
      <c r="T709" s="5">
        <f t="shared" si="176"/>
        <v>3.0580001553579022E-2</v>
      </c>
      <c r="U709" s="5">
        <f t="shared" si="185"/>
        <v>1.9137415372820699E-2</v>
      </c>
    </row>
    <row r="710" spans="1:21" x14ac:dyDescent="0.25">
      <c r="A710">
        <v>59</v>
      </c>
      <c r="B710">
        <v>703</v>
      </c>
      <c r="C710" s="10">
        <f t="shared" si="178"/>
        <v>1948230.92</v>
      </c>
      <c r="D710" s="10">
        <f>'(Optional) Additional IN-OUT'!H717</f>
        <v>0</v>
      </c>
      <c r="E710" s="10">
        <f>ROUND(((C710+D710)*(1+Nocharge_monthly_return)),2)</f>
        <v>1956227.08</v>
      </c>
      <c r="F710" s="10">
        <f t="shared" si="179"/>
        <v>664025.76</v>
      </c>
      <c r="G710" s="10">
        <f t="shared" si="172"/>
        <v>0</v>
      </c>
      <c r="H710" s="10">
        <f>ROUND(((F710+G710)*(1+Withcharge_monthly_return)),2)</f>
        <v>666751.13</v>
      </c>
      <c r="I710" s="10">
        <f t="shared" si="170"/>
        <v>1024.3800000000001</v>
      </c>
      <c r="J710" t="b">
        <f t="shared" si="180"/>
        <v>0</v>
      </c>
      <c r="K710" s="10">
        <f t="shared" si="171"/>
        <v>0</v>
      </c>
      <c r="L710" s="24">
        <f t="shared" si="181"/>
        <v>1024.3800000000001</v>
      </c>
      <c r="M710" s="24">
        <f t="shared" si="182"/>
        <v>665726.75</v>
      </c>
      <c r="N710" s="24">
        <f t="shared" si="183"/>
        <v>1290500.33</v>
      </c>
      <c r="O710" s="24">
        <f t="shared" si="184"/>
        <v>333866.32000000024</v>
      </c>
      <c r="P710" s="24">
        <f t="shared" si="177"/>
        <v>114000</v>
      </c>
      <c r="Q710" s="7">
        <f t="shared" si="173"/>
        <v>16.159886666666669</v>
      </c>
      <c r="R710" s="7">
        <f t="shared" si="174"/>
        <v>4.8397083333333333</v>
      </c>
      <c r="S710" s="5">
        <f t="shared" si="175"/>
        <v>4.9718357674674751E-2</v>
      </c>
      <c r="T710" s="5">
        <f t="shared" si="176"/>
        <v>3.0580849669762308E-2</v>
      </c>
      <c r="U710" s="5">
        <f t="shared" si="185"/>
        <v>1.9137508004912443E-2</v>
      </c>
    </row>
    <row r="711" spans="1:21" x14ac:dyDescent="0.25">
      <c r="A711">
        <v>59</v>
      </c>
      <c r="B711">
        <v>704</v>
      </c>
      <c r="C711" s="10">
        <f t="shared" si="178"/>
        <v>1956227.08</v>
      </c>
      <c r="D711" s="10">
        <f>'(Optional) Additional IN-OUT'!H718</f>
        <v>0</v>
      </c>
      <c r="E711" s="10">
        <f>ROUND(((C711+D711)*(1+Nocharge_monthly_return)),2)</f>
        <v>1964256.06</v>
      </c>
      <c r="F711" s="10">
        <f t="shared" si="179"/>
        <v>665726.75</v>
      </c>
      <c r="G711" s="10">
        <f t="shared" si="172"/>
        <v>0</v>
      </c>
      <c r="H711" s="10">
        <f>ROUND(((F711+G711)*(1+Withcharge_monthly_return)),2)</f>
        <v>668459.11</v>
      </c>
      <c r="I711" s="10">
        <f t="shared" si="170"/>
        <v>1027.01</v>
      </c>
      <c r="J711" t="b">
        <f t="shared" si="180"/>
        <v>0</v>
      </c>
      <c r="K711" s="10">
        <f t="shared" si="171"/>
        <v>0</v>
      </c>
      <c r="L711" s="24">
        <f t="shared" si="181"/>
        <v>1027.01</v>
      </c>
      <c r="M711" s="24">
        <f t="shared" si="182"/>
        <v>667432.1</v>
      </c>
      <c r="N711" s="24">
        <f t="shared" si="183"/>
        <v>1296823.96</v>
      </c>
      <c r="O711" s="24">
        <f t="shared" si="184"/>
        <v>334893.33000000025</v>
      </c>
      <c r="P711" s="24">
        <f t="shared" si="177"/>
        <v>114000</v>
      </c>
      <c r="Q711" s="7">
        <f t="shared" si="173"/>
        <v>16.230316315789473</v>
      </c>
      <c r="R711" s="7">
        <f t="shared" si="174"/>
        <v>4.8546675438596489</v>
      </c>
      <c r="S711" s="5">
        <f t="shared" si="175"/>
        <v>4.9719295762262479E-2</v>
      </c>
      <c r="T711" s="5">
        <f t="shared" si="176"/>
        <v>3.0581695447984784E-2</v>
      </c>
      <c r="U711" s="5">
        <f t="shared" si="185"/>
        <v>1.9137600314277695E-2</v>
      </c>
    </row>
    <row r="712" spans="1:21" x14ac:dyDescent="0.25">
      <c r="A712">
        <v>59</v>
      </c>
      <c r="B712">
        <v>705</v>
      </c>
      <c r="C712" s="10">
        <f t="shared" si="178"/>
        <v>1964256.06</v>
      </c>
      <c r="D712" s="10">
        <f>'(Optional) Additional IN-OUT'!H719</f>
        <v>0</v>
      </c>
      <c r="E712" s="10">
        <f>ROUND(((C712+D712)*(1+Nocharge_monthly_return)),2)</f>
        <v>1972318</v>
      </c>
      <c r="F712" s="10">
        <f t="shared" si="179"/>
        <v>667432.1</v>
      </c>
      <c r="G712" s="10">
        <f t="shared" si="172"/>
        <v>0</v>
      </c>
      <c r="H712" s="10">
        <f>ROUND(((F712+G712)*(1+Withcharge_monthly_return)),2)</f>
        <v>670171.46</v>
      </c>
      <c r="I712" s="10">
        <f t="shared" ref="I712:I775" si="186">ROUND(H712*Monthly_charges,2)</f>
        <v>1029.6400000000001</v>
      </c>
      <c r="J712" t="b">
        <f t="shared" si="180"/>
        <v>0</v>
      </c>
      <c r="K712" s="10">
        <f t="shared" ref="K712:K775" si="187">IF(J712=TRUE,EQ_Ongoing_Monetary+Product_Ongoing_Monetary,0)</f>
        <v>0</v>
      </c>
      <c r="L712" s="24">
        <f t="shared" si="181"/>
        <v>1029.6400000000001</v>
      </c>
      <c r="M712" s="24">
        <f t="shared" si="182"/>
        <v>669141.81999999995</v>
      </c>
      <c r="N712" s="24">
        <f t="shared" si="183"/>
        <v>1303176.1800000002</v>
      </c>
      <c r="O712" s="24">
        <f t="shared" si="184"/>
        <v>335922.97000000026</v>
      </c>
      <c r="P712" s="24">
        <f t="shared" si="177"/>
        <v>114000</v>
      </c>
      <c r="Q712" s="7">
        <f t="shared" si="173"/>
        <v>16.301035087719299</v>
      </c>
      <c r="R712" s="7">
        <f t="shared" si="174"/>
        <v>4.869665087719298</v>
      </c>
      <c r="S712" s="5">
        <f t="shared" si="175"/>
        <v>4.9720231248371237E-2</v>
      </c>
      <c r="T712" s="5">
        <f t="shared" si="176"/>
        <v>3.058253886719265E-2</v>
      </c>
      <c r="U712" s="5">
        <f t="shared" si="185"/>
        <v>1.9137692381178587E-2</v>
      </c>
    </row>
    <row r="713" spans="1:21" x14ac:dyDescent="0.25">
      <c r="A713">
        <v>59</v>
      </c>
      <c r="B713">
        <v>706</v>
      </c>
      <c r="C713" s="10">
        <f t="shared" si="178"/>
        <v>1972318</v>
      </c>
      <c r="D713" s="10">
        <f>'(Optional) Additional IN-OUT'!H720</f>
        <v>0</v>
      </c>
      <c r="E713" s="10">
        <f>ROUND(((C713+D713)*(1+Nocharge_monthly_return)),2)</f>
        <v>1980413.03</v>
      </c>
      <c r="F713" s="10">
        <f t="shared" si="179"/>
        <v>669141.81999999995</v>
      </c>
      <c r="G713" s="10">
        <f t="shared" ref="G713:G776" si="188">D713</f>
        <v>0</v>
      </c>
      <c r="H713" s="10">
        <f>ROUND(((F713+G713)*(1+Withcharge_monthly_return)),2)</f>
        <v>671888.19</v>
      </c>
      <c r="I713" s="10">
        <f t="shared" si="186"/>
        <v>1032.27</v>
      </c>
      <c r="J713" t="b">
        <f t="shared" si="180"/>
        <v>0</v>
      </c>
      <c r="K713" s="10">
        <f t="shared" si="187"/>
        <v>0</v>
      </c>
      <c r="L713" s="24">
        <f t="shared" si="181"/>
        <v>1032.27</v>
      </c>
      <c r="M713" s="24">
        <f t="shared" si="182"/>
        <v>670855.91999999993</v>
      </c>
      <c r="N713" s="24">
        <f t="shared" si="183"/>
        <v>1309557.1100000001</v>
      </c>
      <c r="O713" s="24">
        <f t="shared" si="184"/>
        <v>336955.24000000028</v>
      </c>
      <c r="P713" s="24">
        <f t="shared" si="177"/>
        <v>114000</v>
      </c>
      <c r="Q713" s="7">
        <f t="shared" ref="Q713:Q776" si="189">(E713/P713)-1</f>
        <v>16.372044122807019</v>
      </c>
      <c r="R713" s="7">
        <f t="shared" ref="R713:R776" si="190">(M713/P713)-1</f>
        <v>4.8847010526315779</v>
      </c>
      <c r="S713" s="5">
        <f t="shared" ref="S713:S776" si="191">RATE(B713/12,,P713,-E713)</f>
        <v>4.9721164096015881E-2</v>
      </c>
      <c r="T713" s="5">
        <f t="shared" ref="T713:T776" si="192">RATE(B713/12,,P713,-M713)</f>
        <v>3.0583379906018494E-2</v>
      </c>
      <c r="U713" s="5">
        <f t="shared" si="185"/>
        <v>1.9137784189997387E-2</v>
      </c>
    </row>
    <row r="714" spans="1:21" x14ac:dyDescent="0.25">
      <c r="A714">
        <v>59</v>
      </c>
      <c r="B714">
        <v>707</v>
      </c>
      <c r="C714" s="10">
        <f t="shared" si="178"/>
        <v>1980413.03</v>
      </c>
      <c r="D714" s="10">
        <f>'(Optional) Additional IN-OUT'!H721</f>
        <v>0</v>
      </c>
      <c r="E714" s="10">
        <f>ROUND(((C714+D714)*(1+Nocharge_monthly_return)),2)</f>
        <v>1988541.28</v>
      </c>
      <c r="F714" s="10">
        <f t="shared" si="179"/>
        <v>670855.91999999993</v>
      </c>
      <c r="G714" s="10">
        <f t="shared" si="188"/>
        <v>0</v>
      </c>
      <c r="H714" s="10">
        <f>ROUND(((F714+G714)*(1+Withcharge_monthly_return)),2)</f>
        <v>673609.33</v>
      </c>
      <c r="I714" s="10">
        <f t="shared" si="186"/>
        <v>1034.92</v>
      </c>
      <c r="J714" t="b">
        <f t="shared" si="180"/>
        <v>0</v>
      </c>
      <c r="K714" s="10">
        <f t="shared" si="187"/>
        <v>0</v>
      </c>
      <c r="L714" s="24">
        <f t="shared" si="181"/>
        <v>1034.92</v>
      </c>
      <c r="M714" s="24">
        <f t="shared" si="182"/>
        <v>672574.40999999992</v>
      </c>
      <c r="N714" s="24">
        <f t="shared" si="183"/>
        <v>1315966.8700000001</v>
      </c>
      <c r="O714" s="24">
        <f t="shared" si="184"/>
        <v>337990.16000000027</v>
      </c>
      <c r="P714" s="24">
        <f t="shared" ref="P714:P777" si="193">P713+D714</f>
        <v>114000</v>
      </c>
      <c r="Q714" s="7">
        <f t="shared" si="189"/>
        <v>16.44334456140351</v>
      </c>
      <c r="R714" s="7">
        <f t="shared" si="190"/>
        <v>4.8997755263157892</v>
      </c>
      <c r="S714" s="5">
        <f t="shared" si="191"/>
        <v>4.9722094264225872E-2</v>
      </c>
      <c r="T714" s="5">
        <f t="shared" si="192"/>
        <v>3.0584218542789171E-2</v>
      </c>
      <c r="U714" s="5">
        <f t="shared" si="185"/>
        <v>1.9137875721436701E-2</v>
      </c>
    </row>
    <row r="715" spans="1:21" x14ac:dyDescent="0.25">
      <c r="A715">
        <v>59</v>
      </c>
      <c r="B715">
        <v>708</v>
      </c>
      <c r="C715" s="10">
        <f t="shared" si="178"/>
        <v>1988541.28</v>
      </c>
      <c r="D715" s="10">
        <f>'(Optional) Additional IN-OUT'!H722</f>
        <v>0</v>
      </c>
      <c r="E715" s="10">
        <f>ROUND(((C715+D715)*(1+Nocharge_monthly_return)),2)</f>
        <v>1996702.89</v>
      </c>
      <c r="F715" s="10">
        <f t="shared" si="179"/>
        <v>672574.40999999992</v>
      </c>
      <c r="G715" s="10">
        <f t="shared" si="188"/>
        <v>0</v>
      </c>
      <c r="H715" s="10">
        <f>ROUND(((F715+G715)*(1+Withcharge_monthly_return)),2)</f>
        <v>675334.87</v>
      </c>
      <c r="I715" s="10">
        <f t="shared" si="186"/>
        <v>1037.57</v>
      </c>
      <c r="J715" t="b">
        <f t="shared" si="180"/>
        <v>0</v>
      </c>
      <c r="K715" s="10">
        <f t="shared" si="187"/>
        <v>0</v>
      </c>
      <c r="L715" s="24">
        <f t="shared" si="181"/>
        <v>1037.57</v>
      </c>
      <c r="M715" s="24">
        <f t="shared" si="182"/>
        <v>674297.3</v>
      </c>
      <c r="N715" s="24">
        <f t="shared" si="183"/>
        <v>1322405.5899999999</v>
      </c>
      <c r="O715" s="24">
        <f t="shared" si="184"/>
        <v>339027.73000000027</v>
      </c>
      <c r="P715" s="24">
        <f t="shared" si="193"/>
        <v>114000</v>
      </c>
      <c r="Q715" s="7">
        <f t="shared" si="189"/>
        <v>16.514937631578945</v>
      </c>
      <c r="R715" s="7">
        <f t="shared" si="190"/>
        <v>4.9148885964912283</v>
      </c>
      <c r="S715" s="5">
        <f t="shared" si="191"/>
        <v>4.9723021797251847E-2</v>
      </c>
      <c r="T715" s="5">
        <f t="shared" si="192"/>
        <v>3.0585054755533296E-2</v>
      </c>
      <c r="U715" s="5">
        <f t="shared" si="185"/>
        <v>1.9137967041718551E-2</v>
      </c>
    </row>
    <row r="716" spans="1:21" x14ac:dyDescent="0.25">
      <c r="A716">
        <v>60</v>
      </c>
      <c r="B716">
        <v>709</v>
      </c>
      <c r="C716" s="10">
        <f t="shared" si="178"/>
        <v>1996702.89</v>
      </c>
      <c r="D716" s="10">
        <f>'(Optional) Additional IN-OUT'!H723</f>
        <v>0</v>
      </c>
      <c r="E716" s="10">
        <f>ROUND(((C716+D716)*(1+Nocharge_monthly_return)),2)</f>
        <v>2004898</v>
      </c>
      <c r="F716" s="10">
        <f t="shared" si="179"/>
        <v>674297.3</v>
      </c>
      <c r="G716" s="10">
        <f t="shared" si="188"/>
        <v>0</v>
      </c>
      <c r="H716" s="10">
        <f>ROUND(((F716+G716)*(1+Withcharge_monthly_return)),2)</f>
        <v>677064.83</v>
      </c>
      <c r="I716" s="10">
        <f t="shared" si="186"/>
        <v>1040.23</v>
      </c>
      <c r="J716" t="b">
        <f t="shared" si="180"/>
        <v>1</v>
      </c>
      <c r="K716" s="10">
        <f t="shared" si="187"/>
        <v>0</v>
      </c>
      <c r="L716" s="24">
        <f t="shared" si="181"/>
        <v>1040.23</v>
      </c>
      <c r="M716" s="24">
        <f t="shared" si="182"/>
        <v>676024.6</v>
      </c>
      <c r="N716" s="24">
        <f t="shared" si="183"/>
        <v>1328873.3999999999</v>
      </c>
      <c r="O716" s="24">
        <f t="shared" si="184"/>
        <v>340067.96000000025</v>
      </c>
      <c r="P716" s="24">
        <f t="shared" si="193"/>
        <v>114000</v>
      </c>
      <c r="Q716" s="7">
        <f t="shared" si="189"/>
        <v>16.58682456140351</v>
      </c>
      <c r="R716" s="7">
        <f t="shared" si="190"/>
        <v>4.9300403508771931</v>
      </c>
      <c r="S716" s="5">
        <f t="shared" si="191"/>
        <v>4.9723946733601858E-2</v>
      </c>
      <c r="T716" s="5">
        <f t="shared" si="192"/>
        <v>3.0585888521989003E-2</v>
      </c>
      <c r="U716" s="5">
        <f t="shared" si="185"/>
        <v>1.9138058211612855E-2</v>
      </c>
    </row>
    <row r="717" spans="1:21" x14ac:dyDescent="0.25">
      <c r="A717">
        <v>60</v>
      </c>
      <c r="B717">
        <v>710</v>
      </c>
      <c r="C717" s="10">
        <f t="shared" si="178"/>
        <v>2004898</v>
      </c>
      <c r="D717" s="10">
        <f>'(Optional) Additional IN-OUT'!H724</f>
        <v>0</v>
      </c>
      <c r="E717" s="10">
        <f>ROUND(((C717+D717)*(1+Nocharge_monthly_return)),2)</f>
        <v>2013126.74</v>
      </c>
      <c r="F717" s="10">
        <f t="shared" si="179"/>
        <v>676024.6</v>
      </c>
      <c r="G717" s="10">
        <f t="shared" si="188"/>
        <v>0</v>
      </c>
      <c r="H717" s="10">
        <f>ROUND(((F717+G717)*(1+Withcharge_monthly_return)),2)</f>
        <v>678799.22</v>
      </c>
      <c r="I717" s="10">
        <f t="shared" si="186"/>
        <v>1042.8900000000001</v>
      </c>
      <c r="J717" t="b">
        <f t="shared" si="180"/>
        <v>0</v>
      </c>
      <c r="K717" s="10">
        <f t="shared" si="187"/>
        <v>0</v>
      </c>
      <c r="L717" s="24">
        <f t="shared" si="181"/>
        <v>1042.8900000000001</v>
      </c>
      <c r="M717" s="24">
        <f t="shared" si="182"/>
        <v>677756.33</v>
      </c>
      <c r="N717" s="24">
        <f t="shared" si="183"/>
        <v>1335370.4100000001</v>
      </c>
      <c r="O717" s="24">
        <f t="shared" si="184"/>
        <v>341110.85000000027</v>
      </c>
      <c r="P717" s="24">
        <f t="shared" si="193"/>
        <v>114000</v>
      </c>
      <c r="Q717" s="7">
        <f t="shared" si="189"/>
        <v>16.65900649122807</v>
      </c>
      <c r="R717" s="7">
        <f t="shared" si="190"/>
        <v>4.9452309649122803</v>
      </c>
      <c r="S717" s="5">
        <f t="shared" si="191"/>
        <v>4.9724869018038131E-2</v>
      </c>
      <c r="T717" s="5">
        <f t="shared" si="192"/>
        <v>3.0586720076611472E-2</v>
      </c>
      <c r="U717" s="5">
        <f t="shared" si="185"/>
        <v>1.913814894142666E-2</v>
      </c>
    </row>
    <row r="718" spans="1:21" x14ac:dyDescent="0.25">
      <c r="A718">
        <v>60</v>
      </c>
      <c r="B718">
        <v>711</v>
      </c>
      <c r="C718" s="10">
        <f t="shared" si="178"/>
        <v>2013126.74</v>
      </c>
      <c r="D718" s="10">
        <f>'(Optional) Additional IN-OUT'!H725</f>
        <v>0</v>
      </c>
      <c r="E718" s="10">
        <f>ROUND(((C718+D718)*(1+Nocharge_monthly_return)),2)</f>
        <v>2021389.26</v>
      </c>
      <c r="F718" s="10">
        <f t="shared" si="179"/>
        <v>677756.33</v>
      </c>
      <c r="G718" s="10">
        <f t="shared" si="188"/>
        <v>0</v>
      </c>
      <c r="H718" s="10">
        <f>ROUND(((F718+G718)*(1+Withcharge_monthly_return)),2)</f>
        <v>680538.06</v>
      </c>
      <c r="I718" s="10">
        <f t="shared" si="186"/>
        <v>1045.56</v>
      </c>
      <c r="J718" t="b">
        <f t="shared" si="180"/>
        <v>0</v>
      </c>
      <c r="K718" s="10">
        <f t="shared" si="187"/>
        <v>0</v>
      </c>
      <c r="L718" s="24">
        <f t="shared" si="181"/>
        <v>1045.56</v>
      </c>
      <c r="M718" s="24">
        <f t="shared" si="182"/>
        <v>679492.5</v>
      </c>
      <c r="N718" s="24">
        <f t="shared" si="183"/>
        <v>1341896.76</v>
      </c>
      <c r="O718" s="24">
        <f t="shared" si="184"/>
        <v>342156.41000000027</v>
      </c>
      <c r="P718" s="24">
        <f t="shared" si="193"/>
        <v>114000</v>
      </c>
      <c r="Q718" s="7">
        <f t="shared" si="189"/>
        <v>16.731484736842106</v>
      </c>
      <c r="R718" s="7">
        <f t="shared" si="190"/>
        <v>4.9604605263157895</v>
      </c>
      <c r="S718" s="5">
        <f t="shared" si="191"/>
        <v>4.9725788767060984E-2</v>
      </c>
      <c r="T718" s="5">
        <f t="shared" si="192"/>
        <v>3.0587549393528826E-2</v>
      </c>
      <c r="U718" s="5">
        <f t="shared" si="185"/>
        <v>1.9138239373532158E-2</v>
      </c>
    </row>
    <row r="719" spans="1:21" x14ac:dyDescent="0.25">
      <c r="A719">
        <v>60</v>
      </c>
      <c r="B719">
        <v>712</v>
      </c>
      <c r="C719" s="10">
        <f t="shared" si="178"/>
        <v>2021389.26</v>
      </c>
      <c r="D719" s="10">
        <f>'(Optional) Additional IN-OUT'!H726</f>
        <v>0</v>
      </c>
      <c r="E719" s="10">
        <f>ROUND(((C719+D719)*(1+Nocharge_monthly_return)),2)</f>
        <v>2029685.69</v>
      </c>
      <c r="F719" s="10">
        <f t="shared" si="179"/>
        <v>679492.5</v>
      </c>
      <c r="G719" s="10">
        <f t="shared" si="188"/>
        <v>0</v>
      </c>
      <c r="H719" s="10">
        <f>ROUND(((F719+G719)*(1+Withcharge_monthly_return)),2)</f>
        <v>682281.36</v>
      </c>
      <c r="I719" s="10">
        <f t="shared" si="186"/>
        <v>1048.24</v>
      </c>
      <c r="J719" t="b">
        <f t="shared" si="180"/>
        <v>0</v>
      </c>
      <c r="K719" s="10">
        <f t="shared" si="187"/>
        <v>0</v>
      </c>
      <c r="L719" s="24">
        <f t="shared" si="181"/>
        <v>1048.24</v>
      </c>
      <c r="M719" s="24">
        <f t="shared" si="182"/>
        <v>681233.12</v>
      </c>
      <c r="N719" s="24">
        <f t="shared" si="183"/>
        <v>1348452.5699999998</v>
      </c>
      <c r="O719" s="24">
        <f t="shared" si="184"/>
        <v>343204.65000000026</v>
      </c>
      <c r="P719" s="24">
        <f t="shared" si="193"/>
        <v>114000</v>
      </c>
      <c r="Q719" s="7">
        <f t="shared" si="189"/>
        <v>16.80426043859649</v>
      </c>
      <c r="R719" s="7">
        <f t="shared" si="190"/>
        <v>4.9757291228070173</v>
      </c>
      <c r="S719" s="5">
        <f t="shared" si="191"/>
        <v>4.9726705915530148E-2</v>
      </c>
      <c r="T719" s="5">
        <f t="shared" si="192"/>
        <v>3.0588376446628724E-2</v>
      </c>
      <c r="U719" s="5">
        <f t="shared" si="185"/>
        <v>1.9138329468901424E-2</v>
      </c>
    </row>
    <row r="720" spans="1:21" x14ac:dyDescent="0.25">
      <c r="A720">
        <v>60</v>
      </c>
      <c r="B720">
        <v>713</v>
      </c>
      <c r="C720" s="10">
        <f t="shared" si="178"/>
        <v>2029685.69</v>
      </c>
      <c r="D720" s="10">
        <f>'(Optional) Additional IN-OUT'!H727</f>
        <v>0</v>
      </c>
      <c r="E720" s="10">
        <f>ROUND(((C720+D720)*(1+Nocharge_monthly_return)),2)</f>
        <v>2038016.17</v>
      </c>
      <c r="F720" s="10">
        <f t="shared" si="179"/>
        <v>681233.12</v>
      </c>
      <c r="G720" s="10">
        <f t="shared" si="188"/>
        <v>0</v>
      </c>
      <c r="H720" s="10">
        <f>ROUND(((F720+G720)*(1+Withcharge_monthly_return)),2)</f>
        <v>684029.12</v>
      </c>
      <c r="I720" s="10">
        <f t="shared" si="186"/>
        <v>1050.93</v>
      </c>
      <c r="J720" t="b">
        <f t="shared" si="180"/>
        <v>0</v>
      </c>
      <c r="K720" s="10">
        <f t="shared" si="187"/>
        <v>0</v>
      </c>
      <c r="L720" s="24">
        <f t="shared" si="181"/>
        <v>1050.93</v>
      </c>
      <c r="M720" s="24">
        <f t="shared" si="182"/>
        <v>682978.19</v>
      </c>
      <c r="N720" s="24">
        <f t="shared" si="183"/>
        <v>1355037.98</v>
      </c>
      <c r="O720" s="24">
        <f t="shared" si="184"/>
        <v>344255.58000000025</v>
      </c>
      <c r="P720" s="24">
        <f t="shared" si="193"/>
        <v>114000</v>
      </c>
      <c r="Q720" s="7">
        <f t="shared" si="189"/>
        <v>16.877334824561402</v>
      </c>
      <c r="R720" s="7">
        <f t="shared" si="190"/>
        <v>4.9910367543859646</v>
      </c>
      <c r="S720" s="5">
        <f t="shared" si="191"/>
        <v>4.9727620481658998E-2</v>
      </c>
      <c r="T720" s="5">
        <f t="shared" si="192"/>
        <v>3.0589200955601283E-2</v>
      </c>
      <c r="U720" s="5">
        <f t="shared" si="185"/>
        <v>1.9138419526057715E-2</v>
      </c>
    </row>
    <row r="721" spans="1:21" x14ac:dyDescent="0.25">
      <c r="A721">
        <v>60</v>
      </c>
      <c r="B721">
        <v>714</v>
      </c>
      <c r="C721" s="10">
        <f t="shared" si="178"/>
        <v>2038016.17</v>
      </c>
      <c r="D721" s="10">
        <f>'(Optional) Additional IN-OUT'!H728</f>
        <v>0</v>
      </c>
      <c r="E721" s="10">
        <f>ROUND(((C721+D721)*(1+Nocharge_monthly_return)),2)</f>
        <v>2046380.84</v>
      </c>
      <c r="F721" s="10">
        <f t="shared" si="179"/>
        <v>682978.19</v>
      </c>
      <c r="G721" s="10">
        <f t="shared" si="188"/>
        <v>0</v>
      </c>
      <c r="H721" s="10">
        <f>ROUND(((F721+G721)*(1+Withcharge_monthly_return)),2)</f>
        <v>685781.35</v>
      </c>
      <c r="I721" s="10">
        <f t="shared" si="186"/>
        <v>1053.6199999999999</v>
      </c>
      <c r="J721" t="b">
        <f t="shared" si="180"/>
        <v>0</v>
      </c>
      <c r="K721" s="10">
        <f t="shared" si="187"/>
        <v>0</v>
      </c>
      <c r="L721" s="24">
        <f t="shared" si="181"/>
        <v>1053.6199999999999</v>
      </c>
      <c r="M721" s="24">
        <f t="shared" si="182"/>
        <v>684727.73</v>
      </c>
      <c r="N721" s="24">
        <f t="shared" si="183"/>
        <v>1361653.11</v>
      </c>
      <c r="O721" s="24">
        <f t="shared" si="184"/>
        <v>345309.20000000024</v>
      </c>
      <c r="P721" s="24">
        <f t="shared" si="193"/>
        <v>114000</v>
      </c>
      <c r="Q721" s="7">
        <f t="shared" si="189"/>
        <v>16.950709122807019</v>
      </c>
      <c r="R721" s="7">
        <f t="shared" si="190"/>
        <v>5.0063835964912276</v>
      </c>
      <c r="S721" s="5">
        <f t="shared" si="191"/>
        <v>4.9728532478517107E-2</v>
      </c>
      <c r="T721" s="5">
        <f t="shared" si="192"/>
        <v>3.0590023149842157E-2</v>
      </c>
      <c r="U721" s="5">
        <f t="shared" si="185"/>
        <v>1.913850932867495E-2</v>
      </c>
    </row>
    <row r="722" spans="1:21" x14ac:dyDescent="0.25">
      <c r="A722">
        <v>60</v>
      </c>
      <c r="B722">
        <v>715</v>
      </c>
      <c r="C722" s="10">
        <f t="shared" si="178"/>
        <v>2046380.84</v>
      </c>
      <c r="D722" s="10">
        <f>'(Optional) Additional IN-OUT'!H729</f>
        <v>0</v>
      </c>
      <c r="E722" s="10">
        <f>ROUND(((C722+D722)*(1+Nocharge_monthly_return)),2)</f>
        <v>2054779.84</v>
      </c>
      <c r="F722" s="10">
        <f t="shared" si="179"/>
        <v>684727.73</v>
      </c>
      <c r="G722" s="10">
        <f t="shared" si="188"/>
        <v>0</v>
      </c>
      <c r="H722" s="10">
        <f>ROUND(((F722+G722)*(1+Withcharge_monthly_return)),2)</f>
        <v>687538.07</v>
      </c>
      <c r="I722" s="10">
        <f t="shared" si="186"/>
        <v>1056.32</v>
      </c>
      <c r="J722" t="b">
        <f t="shared" si="180"/>
        <v>0</v>
      </c>
      <c r="K722" s="10">
        <f t="shared" si="187"/>
        <v>0</v>
      </c>
      <c r="L722" s="24">
        <f t="shared" si="181"/>
        <v>1056.32</v>
      </c>
      <c r="M722" s="24">
        <f t="shared" si="182"/>
        <v>686481.75</v>
      </c>
      <c r="N722" s="24">
        <f t="shared" si="183"/>
        <v>1368298.09</v>
      </c>
      <c r="O722" s="24">
        <f t="shared" si="184"/>
        <v>346365.52000000025</v>
      </c>
      <c r="P722" s="24">
        <f t="shared" si="193"/>
        <v>114000</v>
      </c>
      <c r="Q722" s="7">
        <f t="shared" si="189"/>
        <v>17.024384561403508</v>
      </c>
      <c r="R722" s="7">
        <f t="shared" si="190"/>
        <v>5.0217697368421055</v>
      </c>
      <c r="S722" s="5">
        <f t="shared" si="191"/>
        <v>4.9729441914147521E-2</v>
      </c>
      <c r="T722" s="5">
        <f t="shared" si="192"/>
        <v>3.0590843002543781E-2</v>
      </c>
      <c r="U722" s="5">
        <f t="shared" si="185"/>
        <v>1.913859891160374E-2</v>
      </c>
    </row>
    <row r="723" spans="1:21" x14ac:dyDescent="0.25">
      <c r="A723">
        <v>60</v>
      </c>
      <c r="B723">
        <v>716</v>
      </c>
      <c r="C723" s="10">
        <f t="shared" si="178"/>
        <v>2054779.84</v>
      </c>
      <c r="D723" s="10">
        <f>'(Optional) Additional IN-OUT'!H730</f>
        <v>0</v>
      </c>
      <c r="E723" s="10">
        <f>ROUND(((C723+D723)*(1+Nocharge_monthly_return)),2)</f>
        <v>2063213.32</v>
      </c>
      <c r="F723" s="10">
        <f t="shared" si="179"/>
        <v>686481.75</v>
      </c>
      <c r="G723" s="10">
        <f t="shared" si="188"/>
        <v>0</v>
      </c>
      <c r="H723" s="10">
        <f>ROUND(((F723+G723)*(1+Withcharge_monthly_return)),2)</f>
        <v>689299.29</v>
      </c>
      <c r="I723" s="10">
        <f t="shared" si="186"/>
        <v>1059.02</v>
      </c>
      <c r="J723" t="b">
        <f t="shared" si="180"/>
        <v>0</v>
      </c>
      <c r="K723" s="10">
        <f t="shared" si="187"/>
        <v>0</v>
      </c>
      <c r="L723" s="24">
        <f t="shared" si="181"/>
        <v>1059.02</v>
      </c>
      <c r="M723" s="24">
        <f t="shared" si="182"/>
        <v>688240.27</v>
      </c>
      <c r="N723" s="24">
        <f t="shared" si="183"/>
        <v>1374973.05</v>
      </c>
      <c r="O723" s="24">
        <f t="shared" si="184"/>
        <v>347424.54000000027</v>
      </c>
      <c r="P723" s="24">
        <f t="shared" si="193"/>
        <v>114000</v>
      </c>
      <c r="Q723" s="7">
        <f t="shared" si="189"/>
        <v>17.09836245614035</v>
      </c>
      <c r="R723" s="7">
        <f t="shared" si="190"/>
        <v>5.0371953508771927</v>
      </c>
      <c r="S723" s="5">
        <f t="shared" si="191"/>
        <v>4.9730348876953434E-2</v>
      </c>
      <c r="T723" s="5">
        <f t="shared" si="192"/>
        <v>3.0591660737650836E-2</v>
      </c>
      <c r="U723" s="5">
        <f t="shared" si="185"/>
        <v>1.9138688139302598E-2</v>
      </c>
    </row>
    <row r="724" spans="1:21" x14ac:dyDescent="0.25">
      <c r="A724">
        <v>60</v>
      </c>
      <c r="B724">
        <v>717</v>
      </c>
      <c r="C724" s="10">
        <f t="shared" si="178"/>
        <v>2063213.32</v>
      </c>
      <c r="D724" s="10">
        <f>'(Optional) Additional IN-OUT'!H731</f>
        <v>0</v>
      </c>
      <c r="E724" s="10">
        <f>ROUND(((C724+D724)*(1+Nocharge_monthly_return)),2)</f>
        <v>2071681.41</v>
      </c>
      <c r="F724" s="10">
        <f t="shared" si="179"/>
        <v>688240.27</v>
      </c>
      <c r="G724" s="10">
        <f t="shared" si="188"/>
        <v>0</v>
      </c>
      <c r="H724" s="10">
        <f>ROUND(((F724+G724)*(1+Withcharge_monthly_return)),2)</f>
        <v>691065.03</v>
      </c>
      <c r="I724" s="10">
        <f t="shared" si="186"/>
        <v>1061.74</v>
      </c>
      <c r="J724" t="b">
        <f t="shared" si="180"/>
        <v>0</v>
      </c>
      <c r="K724" s="10">
        <f t="shared" si="187"/>
        <v>0</v>
      </c>
      <c r="L724" s="24">
        <f t="shared" si="181"/>
        <v>1061.74</v>
      </c>
      <c r="M724" s="24">
        <f t="shared" si="182"/>
        <v>690003.29</v>
      </c>
      <c r="N724" s="24">
        <f t="shared" si="183"/>
        <v>1381678.1199999999</v>
      </c>
      <c r="O724" s="24">
        <f t="shared" si="184"/>
        <v>348486.28000000026</v>
      </c>
      <c r="P724" s="24">
        <f t="shared" si="193"/>
        <v>114000</v>
      </c>
      <c r="Q724" s="7">
        <f t="shared" si="189"/>
        <v>17.172643947368421</v>
      </c>
      <c r="R724" s="7">
        <f t="shared" si="190"/>
        <v>5.0526604385964919</v>
      </c>
      <c r="S724" s="5">
        <f t="shared" si="191"/>
        <v>4.9731253279065447E-2</v>
      </c>
      <c r="T724" s="5">
        <f t="shared" si="192"/>
        <v>3.0592476074988433E-2</v>
      </c>
      <c r="U724" s="5">
        <f t="shared" si="185"/>
        <v>1.9138777204077015E-2</v>
      </c>
    </row>
    <row r="725" spans="1:21" x14ac:dyDescent="0.25">
      <c r="A725">
        <v>60</v>
      </c>
      <c r="B725">
        <v>718</v>
      </c>
      <c r="C725" s="10">
        <f t="shared" si="178"/>
        <v>2071681.41</v>
      </c>
      <c r="D725" s="10">
        <f>'(Optional) Additional IN-OUT'!H732</f>
        <v>0</v>
      </c>
      <c r="E725" s="10">
        <f>ROUND(((C725+D725)*(1+Nocharge_monthly_return)),2)</f>
        <v>2080184.25</v>
      </c>
      <c r="F725" s="10">
        <f t="shared" si="179"/>
        <v>690003.29</v>
      </c>
      <c r="G725" s="10">
        <f t="shared" si="188"/>
        <v>0</v>
      </c>
      <c r="H725" s="10">
        <f>ROUND(((F725+G725)*(1+Withcharge_monthly_return)),2)</f>
        <v>692835.28</v>
      </c>
      <c r="I725" s="10">
        <f t="shared" si="186"/>
        <v>1064.46</v>
      </c>
      <c r="J725" t="b">
        <f t="shared" si="180"/>
        <v>0</v>
      </c>
      <c r="K725" s="10">
        <f t="shared" si="187"/>
        <v>0</v>
      </c>
      <c r="L725" s="24">
        <f t="shared" si="181"/>
        <v>1064.46</v>
      </c>
      <c r="M725" s="24">
        <f t="shared" si="182"/>
        <v>691770.82000000007</v>
      </c>
      <c r="N725" s="24">
        <f t="shared" si="183"/>
        <v>1388413.43</v>
      </c>
      <c r="O725" s="24">
        <f t="shared" si="184"/>
        <v>349550.74000000028</v>
      </c>
      <c r="P725" s="24">
        <f t="shared" si="193"/>
        <v>114000</v>
      </c>
      <c r="Q725" s="7">
        <f t="shared" si="189"/>
        <v>17.247230263157896</v>
      </c>
      <c r="R725" s="7">
        <f t="shared" si="190"/>
        <v>5.068165087719299</v>
      </c>
      <c r="S725" s="5">
        <f t="shared" si="191"/>
        <v>4.9732155114142342E-2</v>
      </c>
      <c r="T725" s="5">
        <f t="shared" si="192"/>
        <v>3.0593288987141202E-2</v>
      </c>
      <c r="U725" s="5">
        <f t="shared" si="185"/>
        <v>1.913886612700114E-2</v>
      </c>
    </row>
    <row r="726" spans="1:21" x14ac:dyDescent="0.25">
      <c r="A726">
        <v>60</v>
      </c>
      <c r="B726">
        <v>719</v>
      </c>
      <c r="C726" s="10">
        <f t="shared" si="178"/>
        <v>2080184.25</v>
      </c>
      <c r="D726" s="10">
        <f>'(Optional) Additional IN-OUT'!H733</f>
        <v>0</v>
      </c>
      <c r="E726" s="10">
        <f>ROUND(((C726+D726)*(1+Nocharge_monthly_return)),2)</f>
        <v>2088721.99</v>
      </c>
      <c r="F726" s="10">
        <f t="shared" si="179"/>
        <v>691770.82000000007</v>
      </c>
      <c r="G726" s="10">
        <f t="shared" si="188"/>
        <v>0</v>
      </c>
      <c r="H726" s="10">
        <f>ROUND(((F726+G726)*(1+Withcharge_monthly_return)),2)</f>
        <v>694610.07</v>
      </c>
      <c r="I726" s="10">
        <f t="shared" si="186"/>
        <v>1067.18</v>
      </c>
      <c r="J726" t="b">
        <f t="shared" si="180"/>
        <v>0</v>
      </c>
      <c r="K726" s="10">
        <f t="shared" si="187"/>
        <v>0</v>
      </c>
      <c r="L726" s="24">
        <f t="shared" si="181"/>
        <v>1067.18</v>
      </c>
      <c r="M726" s="24">
        <f t="shared" si="182"/>
        <v>693542.8899999999</v>
      </c>
      <c r="N726" s="24">
        <f t="shared" si="183"/>
        <v>1395179.1</v>
      </c>
      <c r="O726" s="24">
        <f t="shared" si="184"/>
        <v>350617.92000000027</v>
      </c>
      <c r="P726" s="24">
        <f t="shared" si="193"/>
        <v>114000</v>
      </c>
      <c r="Q726" s="7">
        <f t="shared" si="189"/>
        <v>17.322122719298246</v>
      </c>
      <c r="R726" s="7">
        <f t="shared" si="190"/>
        <v>5.0837095614035075</v>
      </c>
      <c r="S726" s="5">
        <f t="shared" si="191"/>
        <v>4.9733054455147356E-2</v>
      </c>
      <c r="T726" s="5">
        <f t="shared" si="192"/>
        <v>3.0594099942516582E-2</v>
      </c>
      <c r="U726" s="5">
        <f t="shared" si="185"/>
        <v>1.9138954512630774E-2</v>
      </c>
    </row>
    <row r="727" spans="1:21" x14ac:dyDescent="0.25">
      <c r="A727">
        <v>60</v>
      </c>
      <c r="B727">
        <v>720</v>
      </c>
      <c r="C727" s="10">
        <f t="shared" si="178"/>
        <v>2088721.99</v>
      </c>
      <c r="D727" s="10">
        <f>'(Optional) Additional IN-OUT'!H734</f>
        <v>0</v>
      </c>
      <c r="E727" s="10">
        <f>ROUND(((C727+D727)*(1+Nocharge_monthly_return)),2)</f>
        <v>2097294.77</v>
      </c>
      <c r="F727" s="10">
        <f t="shared" si="179"/>
        <v>693542.8899999999</v>
      </c>
      <c r="G727" s="10">
        <f t="shared" si="188"/>
        <v>0</v>
      </c>
      <c r="H727" s="10">
        <f>ROUND(((F727+G727)*(1+Withcharge_monthly_return)),2)</f>
        <v>696389.41</v>
      </c>
      <c r="I727" s="10">
        <f t="shared" si="186"/>
        <v>1069.92</v>
      </c>
      <c r="J727" t="b">
        <f t="shared" si="180"/>
        <v>0</v>
      </c>
      <c r="K727" s="10">
        <f t="shared" si="187"/>
        <v>0</v>
      </c>
      <c r="L727" s="24">
        <f t="shared" si="181"/>
        <v>1069.92</v>
      </c>
      <c r="M727" s="24">
        <f t="shared" si="182"/>
        <v>695319.49</v>
      </c>
      <c r="N727" s="24">
        <f t="shared" si="183"/>
        <v>1401975.28</v>
      </c>
      <c r="O727" s="24">
        <f t="shared" si="184"/>
        <v>351687.84000000026</v>
      </c>
      <c r="P727" s="24">
        <f t="shared" si="193"/>
        <v>114000</v>
      </c>
      <c r="Q727" s="7">
        <f t="shared" si="189"/>
        <v>17.397322543859648</v>
      </c>
      <c r="R727" s="7">
        <f t="shared" si="190"/>
        <v>5.0992937719298244</v>
      </c>
      <c r="S727" s="5">
        <f t="shared" si="191"/>
        <v>4.9733951285323479E-2</v>
      </c>
      <c r="T727" s="5">
        <f t="shared" si="192"/>
        <v>3.0594908413391568E-2</v>
      </c>
      <c r="U727" s="5">
        <f t="shared" si="185"/>
        <v>1.9139042871931911E-2</v>
      </c>
    </row>
    <row r="728" spans="1:21" x14ac:dyDescent="0.25">
      <c r="A728">
        <v>61</v>
      </c>
      <c r="B728">
        <v>721</v>
      </c>
      <c r="C728" s="10">
        <f t="shared" si="178"/>
        <v>2097294.77</v>
      </c>
      <c r="D728" s="10">
        <f>'(Optional) Additional IN-OUT'!H735</f>
        <v>0</v>
      </c>
      <c r="E728" s="10">
        <f>ROUND(((C728+D728)*(1+Nocharge_monthly_return)),2)</f>
        <v>2105902.7400000002</v>
      </c>
      <c r="F728" s="10">
        <f t="shared" si="179"/>
        <v>695319.49</v>
      </c>
      <c r="G728" s="10">
        <f t="shared" si="188"/>
        <v>0</v>
      </c>
      <c r="H728" s="10">
        <f>ROUND(((F728+G728)*(1+Withcharge_monthly_return)),2)</f>
        <v>698173.3</v>
      </c>
      <c r="I728" s="10">
        <f t="shared" si="186"/>
        <v>1072.6600000000001</v>
      </c>
      <c r="J728" t="b">
        <f t="shared" si="180"/>
        <v>1</v>
      </c>
      <c r="K728" s="10">
        <f t="shared" si="187"/>
        <v>0</v>
      </c>
      <c r="L728" s="24">
        <f t="shared" si="181"/>
        <v>1072.6600000000001</v>
      </c>
      <c r="M728" s="24">
        <f t="shared" si="182"/>
        <v>697100.64</v>
      </c>
      <c r="N728" s="24">
        <f t="shared" si="183"/>
        <v>1408802.1</v>
      </c>
      <c r="O728" s="24">
        <f t="shared" si="184"/>
        <v>352760.50000000023</v>
      </c>
      <c r="P728" s="24">
        <f t="shared" si="193"/>
        <v>114000</v>
      </c>
      <c r="Q728" s="7">
        <f t="shared" si="189"/>
        <v>17.47283105263158</v>
      </c>
      <c r="R728" s="7">
        <f t="shared" si="190"/>
        <v>5.1149178947368421</v>
      </c>
      <c r="S728" s="5">
        <f t="shared" si="191"/>
        <v>4.9734845666534092E-2</v>
      </c>
      <c r="T728" s="5">
        <f t="shared" si="192"/>
        <v>3.0595714617872218E-2</v>
      </c>
      <c r="U728" s="5">
        <f t="shared" si="185"/>
        <v>1.9139131048661873E-2</v>
      </c>
    </row>
    <row r="729" spans="1:21" x14ac:dyDescent="0.25">
      <c r="A729">
        <v>61</v>
      </c>
      <c r="B729">
        <v>722</v>
      </c>
      <c r="C729" s="10">
        <f t="shared" si="178"/>
        <v>2105902.7400000002</v>
      </c>
      <c r="D729" s="10">
        <f>'(Optional) Additional IN-OUT'!H736</f>
        <v>0</v>
      </c>
      <c r="E729" s="10">
        <f>ROUND(((C729+D729)*(1+Nocharge_monthly_return)),2)</f>
        <v>2114546.04</v>
      </c>
      <c r="F729" s="10">
        <f t="shared" si="179"/>
        <v>697100.64</v>
      </c>
      <c r="G729" s="10">
        <f t="shared" si="188"/>
        <v>0</v>
      </c>
      <c r="H729" s="10">
        <f>ROUND(((F729+G729)*(1+Withcharge_monthly_return)),2)</f>
        <v>699961.76</v>
      </c>
      <c r="I729" s="10">
        <f t="shared" si="186"/>
        <v>1075.4100000000001</v>
      </c>
      <c r="J729" t="b">
        <f t="shared" si="180"/>
        <v>0</v>
      </c>
      <c r="K729" s="10">
        <f t="shared" si="187"/>
        <v>0</v>
      </c>
      <c r="L729" s="24">
        <f t="shared" si="181"/>
        <v>1075.4100000000001</v>
      </c>
      <c r="M729" s="24">
        <f t="shared" si="182"/>
        <v>698886.35</v>
      </c>
      <c r="N729" s="24">
        <f t="shared" si="183"/>
        <v>1415659.69</v>
      </c>
      <c r="O729" s="24">
        <f t="shared" si="184"/>
        <v>353835.91000000021</v>
      </c>
      <c r="P729" s="24">
        <f t="shared" si="193"/>
        <v>114000</v>
      </c>
      <c r="Q729" s="7">
        <f t="shared" si="189"/>
        <v>17.548649473684211</v>
      </c>
      <c r="R729" s="7">
        <f t="shared" si="190"/>
        <v>5.1305820175438592</v>
      </c>
      <c r="S729" s="5">
        <f t="shared" si="191"/>
        <v>4.9735737572081974E-2</v>
      </c>
      <c r="T729" s="5">
        <f t="shared" si="192"/>
        <v>3.0596518524924711E-2</v>
      </c>
      <c r="U729" s="5">
        <f t="shared" si="185"/>
        <v>1.9139219047157263E-2</v>
      </c>
    </row>
    <row r="730" spans="1:21" x14ac:dyDescent="0.25">
      <c r="A730">
        <v>61</v>
      </c>
      <c r="B730">
        <v>723</v>
      </c>
      <c r="C730" s="10">
        <f t="shared" si="178"/>
        <v>2114546.04</v>
      </c>
      <c r="D730" s="10">
        <f>'(Optional) Additional IN-OUT'!H737</f>
        <v>0</v>
      </c>
      <c r="E730" s="10">
        <f>ROUND(((C730+D730)*(1+Nocharge_monthly_return)),2)</f>
        <v>2123224.8199999998</v>
      </c>
      <c r="F730" s="10">
        <f t="shared" si="179"/>
        <v>698886.35</v>
      </c>
      <c r="G730" s="10">
        <f t="shared" si="188"/>
        <v>0</v>
      </c>
      <c r="H730" s="10">
        <f>ROUND(((F730+G730)*(1+Withcharge_monthly_return)),2)</f>
        <v>701754.8</v>
      </c>
      <c r="I730" s="10">
        <f t="shared" si="186"/>
        <v>1078.1600000000001</v>
      </c>
      <c r="J730" t="b">
        <f t="shared" si="180"/>
        <v>0</v>
      </c>
      <c r="K730" s="10">
        <f t="shared" si="187"/>
        <v>0</v>
      </c>
      <c r="L730" s="24">
        <f t="shared" si="181"/>
        <v>1078.1600000000001</v>
      </c>
      <c r="M730" s="24">
        <f t="shared" si="182"/>
        <v>700676.64</v>
      </c>
      <c r="N730" s="24">
        <f t="shared" si="183"/>
        <v>1422548.1799999997</v>
      </c>
      <c r="O730" s="24">
        <f t="shared" si="184"/>
        <v>354914.07000000018</v>
      </c>
      <c r="P730" s="24">
        <f t="shared" si="193"/>
        <v>114000</v>
      </c>
      <c r="Q730" s="7">
        <f t="shared" si="189"/>
        <v>17.624779122807016</v>
      </c>
      <c r="R730" s="7">
        <f t="shared" si="190"/>
        <v>5.1462863157894736</v>
      </c>
      <c r="S730" s="5">
        <f t="shared" si="191"/>
        <v>4.973662705321074E-2</v>
      </c>
      <c r="T730" s="5">
        <f t="shared" si="192"/>
        <v>3.0597320347497983E-2</v>
      </c>
      <c r="U730" s="5">
        <f t="shared" si="185"/>
        <v>1.9139306705712757E-2</v>
      </c>
    </row>
    <row r="731" spans="1:21" x14ac:dyDescent="0.25">
      <c r="A731">
        <v>61</v>
      </c>
      <c r="B731">
        <v>724</v>
      </c>
      <c r="C731" s="10">
        <f t="shared" si="178"/>
        <v>2123224.8199999998</v>
      </c>
      <c r="D731" s="10">
        <f>'(Optional) Additional IN-OUT'!H738</f>
        <v>0</v>
      </c>
      <c r="E731" s="10">
        <f>ROUND(((C731+D731)*(1+Nocharge_monthly_return)),2)</f>
        <v>2131939.2200000002</v>
      </c>
      <c r="F731" s="10">
        <f t="shared" si="179"/>
        <v>700676.64</v>
      </c>
      <c r="G731" s="10">
        <f t="shared" si="188"/>
        <v>0</v>
      </c>
      <c r="H731" s="10">
        <f>ROUND(((F731+G731)*(1+Withcharge_monthly_return)),2)</f>
        <v>703552.44</v>
      </c>
      <c r="I731" s="10">
        <f t="shared" si="186"/>
        <v>1080.92</v>
      </c>
      <c r="J731" t="b">
        <f t="shared" si="180"/>
        <v>0</v>
      </c>
      <c r="K731" s="10">
        <f t="shared" si="187"/>
        <v>0</v>
      </c>
      <c r="L731" s="24">
        <f t="shared" si="181"/>
        <v>1080.92</v>
      </c>
      <c r="M731" s="24">
        <f t="shared" si="182"/>
        <v>702471.5199999999</v>
      </c>
      <c r="N731" s="24">
        <f t="shared" si="183"/>
        <v>1429467.7000000002</v>
      </c>
      <c r="O731" s="24">
        <f t="shared" si="184"/>
        <v>355994.99000000017</v>
      </c>
      <c r="P731" s="24">
        <f t="shared" si="193"/>
        <v>114000</v>
      </c>
      <c r="Q731" s="7">
        <f t="shared" si="189"/>
        <v>17.701221228070178</v>
      </c>
      <c r="R731" s="7">
        <f t="shared" si="190"/>
        <v>5.1620308771929819</v>
      </c>
      <c r="S731" s="5">
        <f t="shared" si="191"/>
        <v>4.9737514073743994E-2</v>
      </c>
      <c r="T731" s="5">
        <f t="shared" si="192"/>
        <v>3.0598120051397108E-2</v>
      </c>
      <c r="U731" s="5">
        <f t="shared" si="185"/>
        <v>1.9139394022346885E-2</v>
      </c>
    </row>
    <row r="732" spans="1:21" x14ac:dyDescent="0.25">
      <c r="A732">
        <v>61</v>
      </c>
      <c r="B732">
        <v>725</v>
      </c>
      <c r="C732" s="10">
        <f t="shared" si="178"/>
        <v>2131939.2200000002</v>
      </c>
      <c r="D732" s="10">
        <f>'(Optional) Additional IN-OUT'!H739</f>
        <v>0</v>
      </c>
      <c r="E732" s="10">
        <f>ROUND(((C732+D732)*(1+Nocharge_monthly_return)),2)</f>
        <v>2140689.38</v>
      </c>
      <c r="F732" s="10">
        <f t="shared" si="179"/>
        <v>702471.5199999999</v>
      </c>
      <c r="G732" s="10">
        <f t="shared" si="188"/>
        <v>0</v>
      </c>
      <c r="H732" s="10">
        <f>ROUND(((F732+G732)*(1+Withcharge_monthly_return)),2)</f>
        <v>705354.69</v>
      </c>
      <c r="I732" s="10">
        <f t="shared" si="186"/>
        <v>1083.69</v>
      </c>
      <c r="J732" t="b">
        <f t="shared" si="180"/>
        <v>0</v>
      </c>
      <c r="K732" s="10">
        <f t="shared" si="187"/>
        <v>0</v>
      </c>
      <c r="L732" s="24">
        <f t="shared" si="181"/>
        <v>1083.69</v>
      </c>
      <c r="M732" s="24">
        <f t="shared" si="182"/>
        <v>704271</v>
      </c>
      <c r="N732" s="24">
        <f t="shared" si="183"/>
        <v>1436418.38</v>
      </c>
      <c r="O732" s="24">
        <f t="shared" si="184"/>
        <v>357078.68000000017</v>
      </c>
      <c r="P732" s="24">
        <f t="shared" si="193"/>
        <v>114000</v>
      </c>
      <c r="Q732" s="7">
        <f t="shared" si="189"/>
        <v>17.777977017543858</v>
      </c>
      <c r="R732" s="7">
        <f t="shared" si="190"/>
        <v>5.1778157894736845</v>
      </c>
      <c r="S732" s="5">
        <f t="shared" si="191"/>
        <v>4.9738398593604738E-2</v>
      </c>
      <c r="T732" s="5">
        <f t="shared" si="192"/>
        <v>3.0598917602320273E-2</v>
      </c>
      <c r="U732" s="5">
        <f t="shared" si="185"/>
        <v>1.9139480991284465E-2</v>
      </c>
    </row>
    <row r="733" spans="1:21" x14ac:dyDescent="0.25">
      <c r="A733">
        <v>61</v>
      </c>
      <c r="B733">
        <v>726</v>
      </c>
      <c r="C733" s="10">
        <f t="shared" si="178"/>
        <v>2140689.38</v>
      </c>
      <c r="D733" s="10">
        <f>'(Optional) Additional IN-OUT'!H740</f>
        <v>0</v>
      </c>
      <c r="E733" s="10">
        <f>ROUND(((C733+D733)*(1+Nocharge_monthly_return)),2)</f>
        <v>2149475.46</v>
      </c>
      <c r="F733" s="10">
        <f t="shared" si="179"/>
        <v>704271</v>
      </c>
      <c r="G733" s="10">
        <f t="shared" si="188"/>
        <v>0</v>
      </c>
      <c r="H733" s="10">
        <f>ROUND(((F733+G733)*(1+Withcharge_monthly_return)),2)</f>
        <v>707161.55</v>
      </c>
      <c r="I733" s="10">
        <f t="shared" si="186"/>
        <v>1086.47</v>
      </c>
      <c r="J733" t="b">
        <f t="shared" si="180"/>
        <v>0</v>
      </c>
      <c r="K733" s="10">
        <f t="shared" si="187"/>
        <v>0</v>
      </c>
      <c r="L733" s="24">
        <f t="shared" si="181"/>
        <v>1086.47</v>
      </c>
      <c r="M733" s="24">
        <f t="shared" si="182"/>
        <v>706075.08000000007</v>
      </c>
      <c r="N733" s="24">
        <f t="shared" si="183"/>
        <v>1443400.38</v>
      </c>
      <c r="O733" s="24">
        <f t="shared" si="184"/>
        <v>358165.15000000014</v>
      </c>
      <c r="P733" s="24">
        <f t="shared" si="193"/>
        <v>114000</v>
      </c>
      <c r="Q733" s="7">
        <f t="shared" si="189"/>
        <v>17.855047894736842</v>
      </c>
      <c r="R733" s="7">
        <f t="shared" si="190"/>
        <v>5.1936410526315795</v>
      </c>
      <c r="S733" s="5">
        <f t="shared" si="191"/>
        <v>4.973928073035886E-2</v>
      </c>
      <c r="T733" s="5">
        <f t="shared" si="192"/>
        <v>3.0599712724605134E-2</v>
      </c>
      <c r="U733" s="5">
        <f t="shared" si="185"/>
        <v>1.9139568005753727E-2</v>
      </c>
    </row>
    <row r="734" spans="1:21" x14ac:dyDescent="0.25">
      <c r="A734">
        <v>61</v>
      </c>
      <c r="B734">
        <v>727</v>
      </c>
      <c r="C734" s="10">
        <f t="shared" si="178"/>
        <v>2149475.46</v>
      </c>
      <c r="D734" s="10">
        <f>'(Optional) Additional IN-OUT'!H741</f>
        <v>0</v>
      </c>
      <c r="E734" s="10">
        <f>ROUND(((C734+D734)*(1+Nocharge_monthly_return)),2)</f>
        <v>2158297.6</v>
      </c>
      <c r="F734" s="10">
        <f t="shared" si="179"/>
        <v>706075.08000000007</v>
      </c>
      <c r="G734" s="10">
        <f t="shared" si="188"/>
        <v>0</v>
      </c>
      <c r="H734" s="10">
        <f>ROUND(((F734+G734)*(1+Withcharge_monthly_return)),2)</f>
        <v>708973.04</v>
      </c>
      <c r="I734" s="10">
        <f t="shared" si="186"/>
        <v>1089.25</v>
      </c>
      <c r="J734" t="b">
        <f t="shared" si="180"/>
        <v>0</v>
      </c>
      <c r="K734" s="10">
        <f t="shared" si="187"/>
        <v>0</v>
      </c>
      <c r="L734" s="24">
        <f t="shared" si="181"/>
        <v>1089.25</v>
      </c>
      <c r="M734" s="24">
        <f t="shared" si="182"/>
        <v>707883.79</v>
      </c>
      <c r="N734" s="24">
        <f t="shared" si="183"/>
        <v>1450413.81</v>
      </c>
      <c r="O734" s="24">
        <f t="shared" si="184"/>
        <v>359254.40000000014</v>
      </c>
      <c r="P734" s="24">
        <f t="shared" si="193"/>
        <v>114000</v>
      </c>
      <c r="Q734" s="7">
        <f t="shared" si="189"/>
        <v>17.932435087719298</v>
      </c>
      <c r="R734" s="7">
        <f t="shared" si="190"/>
        <v>5.2095069298245615</v>
      </c>
      <c r="S734" s="5">
        <f t="shared" si="191"/>
        <v>4.9740160433779372E-2</v>
      </c>
      <c r="T734" s="5">
        <f t="shared" si="192"/>
        <v>3.0600505867218276E-2</v>
      </c>
      <c r="U734" s="5">
        <f t="shared" si="185"/>
        <v>1.9139654566561096E-2</v>
      </c>
    </row>
    <row r="735" spans="1:21" x14ac:dyDescent="0.25">
      <c r="A735">
        <v>61</v>
      </c>
      <c r="B735">
        <v>728</v>
      </c>
      <c r="C735" s="10">
        <f t="shared" si="178"/>
        <v>2158297.6</v>
      </c>
      <c r="D735" s="10">
        <f>'(Optional) Additional IN-OUT'!H742</f>
        <v>0</v>
      </c>
      <c r="E735" s="10">
        <f>ROUND(((C735+D735)*(1+Nocharge_monthly_return)),2)</f>
        <v>2167155.9500000002</v>
      </c>
      <c r="F735" s="10">
        <f t="shared" si="179"/>
        <v>707883.79</v>
      </c>
      <c r="G735" s="10">
        <f t="shared" si="188"/>
        <v>0</v>
      </c>
      <c r="H735" s="10">
        <f>ROUND(((F735+G735)*(1+Withcharge_monthly_return)),2)</f>
        <v>710789.17</v>
      </c>
      <c r="I735" s="10">
        <f t="shared" si="186"/>
        <v>1092.04</v>
      </c>
      <c r="J735" t="b">
        <f t="shared" si="180"/>
        <v>0</v>
      </c>
      <c r="K735" s="10">
        <f t="shared" si="187"/>
        <v>0</v>
      </c>
      <c r="L735" s="24">
        <f t="shared" si="181"/>
        <v>1092.04</v>
      </c>
      <c r="M735" s="24">
        <f t="shared" si="182"/>
        <v>709697.13</v>
      </c>
      <c r="N735" s="24">
        <f t="shared" si="183"/>
        <v>1457458.8200000003</v>
      </c>
      <c r="O735" s="24">
        <f t="shared" si="184"/>
        <v>360346.44000000012</v>
      </c>
      <c r="P735" s="24">
        <f t="shared" si="193"/>
        <v>114000</v>
      </c>
      <c r="Q735" s="7">
        <f t="shared" si="189"/>
        <v>18.010139912280703</v>
      </c>
      <c r="R735" s="7">
        <f t="shared" si="190"/>
        <v>5.2254134210526315</v>
      </c>
      <c r="S735" s="5">
        <f t="shared" si="191"/>
        <v>4.9741037729904077E-2</v>
      </c>
      <c r="T735" s="5">
        <f t="shared" si="192"/>
        <v>3.0601296753359222E-2</v>
      </c>
      <c r="U735" s="5">
        <f t="shared" si="185"/>
        <v>1.9139740976544854E-2</v>
      </c>
    </row>
    <row r="736" spans="1:21" x14ac:dyDescent="0.25">
      <c r="A736">
        <v>61</v>
      </c>
      <c r="B736">
        <v>729</v>
      </c>
      <c r="C736" s="10">
        <f t="shared" si="178"/>
        <v>2167155.9500000002</v>
      </c>
      <c r="D736" s="10">
        <f>'(Optional) Additional IN-OUT'!H743</f>
        <v>0</v>
      </c>
      <c r="E736" s="10">
        <f>ROUND(((C736+D736)*(1+Nocharge_monthly_return)),2)</f>
        <v>2176050.65</v>
      </c>
      <c r="F736" s="10">
        <f t="shared" si="179"/>
        <v>709697.13</v>
      </c>
      <c r="G736" s="10">
        <f t="shared" si="188"/>
        <v>0</v>
      </c>
      <c r="H736" s="10">
        <f>ROUND(((F736+G736)*(1+Withcharge_monthly_return)),2)</f>
        <v>712609.95</v>
      </c>
      <c r="I736" s="10">
        <f t="shared" si="186"/>
        <v>1094.8399999999999</v>
      </c>
      <c r="J736" t="b">
        <f t="shared" si="180"/>
        <v>0</v>
      </c>
      <c r="K736" s="10">
        <f t="shared" si="187"/>
        <v>0</v>
      </c>
      <c r="L736" s="24">
        <f t="shared" si="181"/>
        <v>1094.8399999999999</v>
      </c>
      <c r="M736" s="24">
        <f t="shared" si="182"/>
        <v>711515.11</v>
      </c>
      <c r="N736" s="24">
        <f t="shared" si="183"/>
        <v>1464535.54</v>
      </c>
      <c r="O736" s="24">
        <f t="shared" si="184"/>
        <v>361441.28000000014</v>
      </c>
      <c r="P736" s="24">
        <f t="shared" si="193"/>
        <v>114000</v>
      </c>
      <c r="Q736" s="7">
        <f t="shared" si="189"/>
        <v>18.088163596491228</v>
      </c>
      <c r="R736" s="7">
        <f t="shared" si="190"/>
        <v>5.2413606140350879</v>
      </c>
      <c r="S736" s="5">
        <f t="shared" si="191"/>
        <v>4.9741912560134591E-2</v>
      </c>
      <c r="T736" s="5">
        <f t="shared" si="192"/>
        <v>3.0602085348352202E-2</v>
      </c>
      <c r="U736" s="5">
        <f t="shared" si="185"/>
        <v>1.9139827211782388E-2</v>
      </c>
    </row>
    <row r="737" spans="1:21" x14ac:dyDescent="0.25">
      <c r="A737">
        <v>61</v>
      </c>
      <c r="B737">
        <v>730</v>
      </c>
      <c r="C737" s="10">
        <f t="shared" si="178"/>
        <v>2176050.65</v>
      </c>
      <c r="D737" s="10">
        <f>'(Optional) Additional IN-OUT'!H744</f>
        <v>0</v>
      </c>
      <c r="E737" s="10">
        <f>ROUND(((C737+D737)*(1+Nocharge_monthly_return)),2)</f>
        <v>2184981.86</v>
      </c>
      <c r="F737" s="10">
        <f t="shared" si="179"/>
        <v>711515.11</v>
      </c>
      <c r="G737" s="10">
        <f t="shared" si="188"/>
        <v>0</v>
      </c>
      <c r="H737" s="10">
        <f>ROUND(((F737+G737)*(1+Withcharge_monthly_return)),2)</f>
        <v>714435.4</v>
      </c>
      <c r="I737" s="10">
        <f t="shared" si="186"/>
        <v>1097.6400000000001</v>
      </c>
      <c r="J737" t="b">
        <f t="shared" si="180"/>
        <v>0</v>
      </c>
      <c r="K737" s="10">
        <f t="shared" si="187"/>
        <v>0</v>
      </c>
      <c r="L737" s="24">
        <f t="shared" si="181"/>
        <v>1097.6400000000001</v>
      </c>
      <c r="M737" s="24">
        <f t="shared" si="182"/>
        <v>713337.76</v>
      </c>
      <c r="N737" s="24">
        <f t="shared" si="183"/>
        <v>1471644.0999999999</v>
      </c>
      <c r="O737" s="24">
        <f t="shared" si="184"/>
        <v>362538.92000000016</v>
      </c>
      <c r="P737" s="24">
        <f t="shared" si="193"/>
        <v>114000</v>
      </c>
      <c r="Q737" s="7">
        <f t="shared" si="189"/>
        <v>18.166507543859648</v>
      </c>
      <c r="R737" s="7">
        <f t="shared" si="190"/>
        <v>5.2573487719298244</v>
      </c>
      <c r="S737" s="5">
        <f t="shared" si="191"/>
        <v>4.9742785020445546E-2</v>
      </c>
      <c r="T737" s="5">
        <f t="shared" si="192"/>
        <v>3.0602872092431989E-2</v>
      </c>
      <c r="U737" s="5">
        <f t="shared" si="185"/>
        <v>1.9139912928013557E-2</v>
      </c>
    </row>
    <row r="738" spans="1:21" x14ac:dyDescent="0.25">
      <c r="A738">
        <v>61</v>
      </c>
      <c r="B738">
        <v>731</v>
      </c>
      <c r="C738" s="10">
        <f t="shared" si="178"/>
        <v>2184981.86</v>
      </c>
      <c r="D738" s="10">
        <f>'(Optional) Additional IN-OUT'!H745</f>
        <v>0</v>
      </c>
      <c r="E738" s="10">
        <f>ROUND(((C738+D738)*(1+Nocharge_monthly_return)),2)</f>
        <v>2193949.73</v>
      </c>
      <c r="F738" s="10">
        <f t="shared" si="179"/>
        <v>713337.76</v>
      </c>
      <c r="G738" s="10">
        <f t="shared" si="188"/>
        <v>0</v>
      </c>
      <c r="H738" s="10">
        <f>ROUND(((F738+G738)*(1+Withcharge_monthly_return)),2)</f>
        <v>716265.53</v>
      </c>
      <c r="I738" s="10">
        <f t="shared" si="186"/>
        <v>1100.45</v>
      </c>
      <c r="J738" t="b">
        <f t="shared" si="180"/>
        <v>0</v>
      </c>
      <c r="K738" s="10">
        <f t="shared" si="187"/>
        <v>0</v>
      </c>
      <c r="L738" s="24">
        <f t="shared" si="181"/>
        <v>1100.45</v>
      </c>
      <c r="M738" s="24">
        <f t="shared" si="182"/>
        <v>715165.08000000007</v>
      </c>
      <c r="N738" s="24">
        <f t="shared" si="183"/>
        <v>1478784.65</v>
      </c>
      <c r="O738" s="24">
        <f t="shared" si="184"/>
        <v>363639.37000000017</v>
      </c>
      <c r="P738" s="24">
        <f t="shared" si="193"/>
        <v>114000</v>
      </c>
      <c r="Q738" s="7">
        <f t="shared" si="189"/>
        <v>18.24517307017544</v>
      </c>
      <c r="R738" s="7">
        <f t="shared" si="190"/>
        <v>5.2733778947368428</v>
      </c>
      <c r="S738" s="5">
        <f t="shared" si="191"/>
        <v>4.9743655121535182E-2</v>
      </c>
      <c r="T738" s="5">
        <f t="shared" si="192"/>
        <v>3.0603656708618098E-2</v>
      </c>
      <c r="U738" s="5">
        <f t="shared" si="185"/>
        <v>1.9139998412917084E-2</v>
      </c>
    </row>
    <row r="739" spans="1:21" x14ac:dyDescent="0.25">
      <c r="A739">
        <v>61</v>
      </c>
      <c r="B739">
        <v>732</v>
      </c>
      <c r="C739" s="10">
        <f t="shared" si="178"/>
        <v>2193949.73</v>
      </c>
      <c r="D739" s="10">
        <f>'(Optional) Additional IN-OUT'!H746</f>
        <v>0</v>
      </c>
      <c r="E739" s="10">
        <f>ROUND(((C739+D739)*(1+Nocharge_monthly_return)),2)</f>
        <v>2202954.4</v>
      </c>
      <c r="F739" s="10">
        <f t="shared" si="179"/>
        <v>715165.08000000007</v>
      </c>
      <c r="G739" s="10">
        <f t="shared" si="188"/>
        <v>0</v>
      </c>
      <c r="H739" s="10">
        <f>ROUND(((F739+G739)*(1+Withcharge_monthly_return)),2)</f>
        <v>718100.35</v>
      </c>
      <c r="I739" s="10">
        <f t="shared" si="186"/>
        <v>1103.27</v>
      </c>
      <c r="J739" t="b">
        <f t="shared" si="180"/>
        <v>0</v>
      </c>
      <c r="K739" s="10">
        <f t="shared" si="187"/>
        <v>0</v>
      </c>
      <c r="L739" s="24">
        <f t="shared" si="181"/>
        <v>1103.27</v>
      </c>
      <c r="M739" s="24">
        <f t="shared" si="182"/>
        <v>716997.08</v>
      </c>
      <c r="N739" s="24">
        <f t="shared" si="183"/>
        <v>1485957.3199999998</v>
      </c>
      <c r="O739" s="24">
        <f t="shared" si="184"/>
        <v>364742.64000000019</v>
      </c>
      <c r="P739" s="24">
        <f t="shared" si="193"/>
        <v>114000</v>
      </c>
      <c r="Q739" s="7">
        <f t="shared" si="189"/>
        <v>18.324161403508771</v>
      </c>
      <c r="R739" s="7">
        <f t="shared" si="190"/>
        <v>5.2894480701754381</v>
      </c>
      <c r="S739" s="5">
        <f t="shared" si="191"/>
        <v>4.9744522791102731E-2</v>
      </c>
      <c r="T739" s="5">
        <f t="shared" si="192"/>
        <v>3.060443915925367E-2</v>
      </c>
      <c r="U739" s="5">
        <f t="shared" si="185"/>
        <v>1.9140083631849061E-2</v>
      </c>
    </row>
    <row r="740" spans="1:21" x14ac:dyDescent="0.25">
      <c r="A740">
        <v>62</v>
      </c>
      <c r="B740">
        <v>733</v>
      </c>
      <c r="C740" s="10">
        <f t="shared" si="178"/>
        <v>2202954.4</v>
      </c>
      <c r="D740" s="10">
        <f>'(Optional) Additional IN-OUT'!H747</f>
        <v>0</v>
      </c>
      <c r="E740" s="10">
        <f>ROUND(((C740+D740)*(1+Nocharge_monthly_return)),2)</f>
        <v>2211996.0299999998</v>
      </c>
      <c r="F740" s="10">
        <f t="shared" si="179"/>
        <v>716997.08</v>
      </c>
      <c r="G740" s="10">
        <f t="shared" si="188"/>
        <v>0</v>
      </c>
      <c r="H740" s="10">
        <f>ROUND(((F740+G740)*(1+Withcharge_monthly_return)),2)</f>
        <v>719939.87</v>
      </c>
      <c r="I740" s="10">
        <f t="shared" si="186"/>
        <v>1106.0999999999999</v>
      </c>
      <c r="J740" t="b">
        <f t="shared" si="180"/>
        <v>1</v>
      </c>
      <c r="K740" s="10">
        <f t="shared" si="187"/>
        <v>0</v>
      </c>
      <c r="L740" s="24">
        <f t="shared" si="181"/>
        <v>1106.0999999999999</v>
      </c>
      <c r="M740" s="24">
        <f t="shared" si="182"/>
        <v>718833.77</v>
      </c>
      <c r="N740" s="24">
        <f t="shared" si="183"/>
        <v>1493162.2599999998</v>
      </c>
      <c r="O740" s="24">
        <f t="shared" si="184"/>
        <v>365848.74000000017</v>
      </c>
      <c r="P740" s="24">
        <f t="shared" si="193"/>
        <v>114000</v>
      </c>
      <c r="Q740" s="7">
        <f t="shared" si="189"/>
        <v>18.403473947368418</v>
      </c>
      <c r="R740" s="7">
        <f t="shared" si="190"/>
        <v>5.3055593859649122</v>
      </c>
      <c r="S740" s="5">
        <f t="shared" si="191"/>
        <v>4.9745388109164151E-2</v>
      </c>
      <c r="T740" s="5">
        <f t="shared" si="192"/>
        <v>3.0605219406640252E-2</v>
      </c>
      <c r="U740" s="5">
        <f t="shared" si="185"/>
        <v>1.9140168702523899E-2</v>
      </c>
    </row>
    <row r="741" spans="1:21" x14ac:dyDescent="0.25">
      <c r="A741">
        <v>62</v>
      </c>
      <c r="B741">
        <v>734</v>
      </c>
      <c r="C741" s="10">
        <f t="shared" si="178"/>
        <v>2211996.0299999998</v>
      </c>
      <c r="D741" s="10">
        <f>'(Optional) Additional IN-OUT'!H748</f>
        <v>0</v>
      </c>
      <c r="E741" s="10">
        <f>ROUND(((C741+D741)*(1+Nocharge_monthly_return)),2)</f>
        <v>2221074.77</v>
      </c>
      <c r="F741" s="10">
        <f t="shared" si="179"/>
        <v>718833.77</v>
      </c>
      <c r="G741" s="10">
        <f t="shared" si="188"/>
        <v>0</v>
      </c>
      <c r="H741" s="10">
        <f>ROUND(((F741+G741)*(1+Withcharge_monthly_return)),2)</f>
        <v>721784.09</v>
      </c>
      <c r="I741" s="10">
        <f t="shared" si="186"/>
        <v>1108.93</v>
      </c>
      <c r="J741" t="b">
        <f t="shared" si="180"/>
        <v>0</v>
      </c>
      <c r="K741" s="10">
        <f t="shared" si="187"/>
        <v>0</v>
      </c>
      <c r="L741" s="24">
        <f t="shared" si="181"/>
        <v>1108.93</v>
      </c>
      <c r="M741" s="24">
        <f t="shared" si="182"/>
        <v>720675.15999999992</v>
      </c>
      <c r="N741" s="24">
        <f t="shared" si="183"/>
        <v>1500399.61</v>
      </c>
      <c r="O741" s="24">
        <f t="shared" si="184"/>
        <v>366957.67000000016</v>
      </c>
      <c r="P741" s="24">
        <f t="shared" si="193"/>
        <v>114000</v>
      </c>
      <c r="Q741" s="7">
        <f t="shared" si="189"/>
        <v>18.48311201754386</v>
      </c>
      <c r="R741" s="7">
        <f t="shared" si="190"/>
        <v>5.321711929824561</v>
      </c>
      <c r="S741" s="5">
        <f t="shared" si="191"/>
        <v>4.9746251072102746E-2</v>
      </c>
      <c r="T741" s="5">
        <f t="shared" si="192"/>
        <v>3.0605997413042516E-2</v>
      </c>
      <c r="U741" s="5">
        <f t="shared" si="185"/>
        <v>1.9140253659060229E-2</v>
      </c>
    </row>
    <row r="742" spans="1:21" x14ac:dyDescent="0.25">
      <c r="A742">
        <v>62</v>
      </c>
      <c r="B742">
        <v>735</v>
      </c>
      <c r="C742" s="10">
        <f t="shared" si="178"/>
        <v>2221074.77</v>
      </c>
      <c r="D742" s="10">
        <f>'(Optional) Additional IN-OUT'!H749</f>
        <v>0</v>
      </c>
      <c r="E742" s="10">
        <f>ROUND(((C742+D742)*(1+Nocharge_monthly_return)),2)</f>
        <v>2230190.77</v>
      </c>
      <c r="F742" s="10">
        <f t="shared" si="179"/>
        <v>720675.15999999992</v>
      </c>
      <c r="G742" s="10">
        <f t="shared" si="188"/>
        <v>0</v>
      </c>
      <c r="H742" s="10">
        <f>ROUND(((F742+G742)*(1+Withcharge_monthly_return)),2)</f>
        <v>723633.04</v>
      </c>
      <c r="I742" s="10">
        <f t="shared" si="186"/>
        <v>1111.77</v>
      </c>
      <c r="J742" t="b">
        <f t="shared" si="180"/>
        <v>0</v>
      </c>
      <c r="K742" s="10">
        <f t="shared" si="187"/>
        <v>0</v>
      </c>
      <c r="L742" s="24">
        <f t="shared" si="181"/>
        <v>1111.77</v>
      </c>
      <c r="M742" s="24">
        <f t="shared" si="182"/>
        <v>722521.27</v>
      </c>
      <c r="N742" s="24">
        <f t="shared" si="183"/>
        <v>1507669.5</v>
      </c>
      <c r="O742" s="24">
        <f t="shared" si="184"/>
        <v>368069.44000000018</v>
      </c>
      <c r="P742" s="24">
        <f t="shared" si="193"/>
        <v>114000</v>
      </c>
      <c r="Q742" s="7">
        <f t="shared" si="189"/>
        <v>18.563076929824561</v>
      </c>
      <c r="R742" s="7">
        <f t="shared" si="190"/>
        <v>5.3379058771929824</v>
      </c>
      <c r="S742" s="5">
        <f t="shared" si="191"/>
        <v>4.9747111671748952E-2</v>
      </c>
      <c r="T742" s="5">
        <f t="shared" si="192"/>
        <v>3.0606773373575022E-2</v>
      </c>
      <c r="U742" s="5">
        <f t="shared" si="185"/>
        <v>1.914033829817393E-2</v>
      </c>
    </row>
    <row r="743" spans="1:21" x14ac:dyDescent="0.25">
      <c r="A743">
        <v>62</v>
      </c>
      <c r="B743">
        <v>736</v>
      </c>
      <c r="C743" s="10">
        <f t="shared" si="178"/>
        <v>2230190.77</v>
      </c>
      <c r="D743" s="10">
        <f>'(Optional) Additional IN-OUT'!H750</f>
        <v>0</v>
      </c>
      <c r="E743" s="10">
        <f>ROUND(((C743+D743)*(1+Nocharge_monthly_return)),2)</f>
        <v>2239344.19</v>
      </c>
      <c r="F743" s="10">
        <f t="shared" si="179"/>
        <v>722521.27</v>
      </c>
      <c r="G743" s="10">
        <f t="shared" si="188"/>
        <v>0</v>
      </c>
      <c r="H743" s="10">
        <f>ROUND(((F743+G743)*(1+Withcharge_monthly_return)),2)</f>
        <v>725486.73</v>
      </c>
      <c r="I743" s="10">
        <f t="shared" si="186"/>
        <v>1114.6199999999999</v>
      </c>
      <c r="J743" t="b">
        <f t="shared" si="180"/>
        <v>0</v>
      </c>
      <c r="K743" s="10">
        <f t="shared" si="187"/>
        <v>0</v>
      </c>
      <c r="L743" s="24">
        <f t="shared" si="181"/>
        <v>1114.6199999999999</v>
      </c>
      <c r="M743" s="24">
        <f t="shared" si="182"/>
        <v>724372.11</v>
      </c>
      <c r="N743" s="24">
        <f t="shared" si="183"/>
        <v>1514972.08</v>
      </c>
      <c r="O743" s="24">
        <f t="shared" si="184"/>
        <v>369184.06000000017</v>
      </c>
      <c r="P743" s="24">
        <f t="shared" si="193"/>
        <v>114000</v>
      </c>
      <c r="Q743" s="7">
        <f t="shared" si="189"/>
        <v>18.643370087719298</v>
      </c>
      <c r="R743" s="7">
        <f t="shared" si="190"/>
        <v>5.3541413157894739</v>
      </c>
      <c r="S743" s="5">
        <f t="shared" si="191"/>
        <v>4.974796997192165E-2</v>
      </c>
      <c r="T743" s="5">
        <f t="shared" si="192"/>
        <v>3.0607547247711243E-2</v>
      </c>
      <c r="U743" s="5">
        <f t="shared" si="185"/>
        <v>1.9140422724210408E-2</v>
      </c>
    </row>
    <row r="744" spans="1:21" x14ac:dyDescent="0.25">
      <c r="A744">
        <v>62</v>
      </c>
      <c r="B744">
        <v>737</v>
      </c>
      <c r="C744" s="10">
        <f t="shared" si="178"/>
        <v>2239344.19</v>
      </c>
      <c r="D744" s="10">
        <f>'(Optional) Additional IN-OUT'!H751</f>
        <v>0</v>
      </c>
      <c r="E744" s="10">
        <f>ROUND(((C744+D744)*(1+Nocharge_monthly_return)),2)</f>
        <v>2248535.1800000002</v>
      </c>
      <c r="F744" s="10">
        <f t="shared" si="179"/>
        <v>724372.11</v>
      </c>
      <c r="G744" s="10">
        <f t="shared" si="188"/>
        <v>0</v>
      </c>
      <c r="H744" s="10">
        <f>ROUND(((F744+G744)*(1+Withcharge_monthly_return)),2)</f>
        <v>727345.17</v>
      </c>
      <c r="I744" s="10">
        <f t="shared" si="186"/>
        <v>1117.48</v>
      </c>
      <c r="J744" t="b">
        <f t="shared" si="180"/>
        <v>0</v>
      </c>
      <c r="K744" s="10">
        <f t="shared" si="187"/>
        <v>0</v>
      </c>
      <c r="L744" s="24">
        <f t="shared" si="181"/>
        <v>1117.48</v>
      </c>
      <c r="M744" s="24">
        <f t="shared" si="182"/>
        <v>726227.69000000006</v>
      </c>
      <c r="N744" s="24">
        <f t="shared" si="183"/>
        <v>1522307.4900000002</v>
      </c>
      <c r="O744" s="24">
        <f t="shared" si="184"/>
        <v>370301.54000000015</v>
      </c>
      <c r="P744" s="24">
        <f t="shared" si="193"/>
        <v>114000</v>
      </c>
      <c r="Q744" s="7">
        <f t="shared" si="189"/>
        <v>18.723992807017545</v>
      </c>
      <c r="R744" s="7">
        <f t="shared" si="190"/>
        <v>5.3704183333333342</v>
      </c>
      <c r="S744" s="5">
        <f t="shared" si="191"/>
        <v>4.97488259544238E-2</v>
      </c>
      <c r="T744" s="5">
        <f t="shared" si="192"/>
        <v>3.0608318994925131E-2</v>
      </c>
      <c r="U744" s="5">
        <f t="shared" si="185"/>
        <v>1.914050695949867E-2</v>
      </c>
    </row>
    <row r="745" spans="1:21" x14ac:dyDescent="0.25">
      <c r="A745">
        <v>62</v>
      </c>
      <c r="B745">
        <v>738</v>
      </c>
      <c r="C745" s="10">
        <f t="shared" si="178"/>
        <v>2248535.1800000002</v>
      </c>
      <c r="D745" s="10">
        <f>'(Optional) Additional IN-OUT'!H752</f>
        <v>0</v>
      </c>
      <c r="E745" s="10">
        <f>ROUND(((C745+D745)*(1+Nocharge_monthly_return)),2)</f>
        <v>2257763.89</v>
      </c>
      <c r="F745" s="10">
        <f t="shared" si="179"/>
        <v>726227.69000000006</v>
      </c>
      <c r="G745" s="10">
        <f t="shared" si="188"/>
        <v>0</v>
      </c>
      <c r="H745" s="10">
        <f>ROUND(((F745+G745)*(1+Withcharge_monthly_return)),2)</f>
        <v>729208.36</v>
      </c>
      <c r="I745" s="10">
        <f t="shared" si="186"/>
        <v>1120.3399999999999</v>
      </c>
      <c r="J745" t="b">
        <f t="shared" si="180"/>
        <v>0</v>
      </c>
      <c r="K745" s="10">
        <f t="shared" si="187"/>
        <v>0</v>
      </c>
      <c r="L745" s="24">
        <f t="shared" si="181"/>
        <v>1120.3399999999999</v>
      </c>
      <c r="M745" s="24">
        <f t="shared" si="182"/>
        <v>728088.02</v>
      </c>
      <c r="N745" s="24">
        <f t="shared" si="183"/>
        <v>1529675.87</v>
      </c>
      <c r="O745" s="24">
        <f t="shared" si="184"/>
        <v>371421.88000000018</v>
      </c>
      <c r="P745" s="24">
        <f t="shared" si="193"/>
        <v>114000</v>
      </c>
      <c r="Q745" s="7">
        <f t="shared" si="189"/>
        <v>18.804946403508772</v>
      </c>
      <c r="R745" s="7">
        <f t="shared" si="190"/>
        <v>5.3867370175438598</v>
      </c>
      <c r="S745" s="5">
        <f t="shared" si="191"/>
        <v>4.9749679596837598E-2</v>
      </c>
      <c r="T745" s="5">
        <f t="shared" si="192"/>
        <v>3.0609088574695541E-2</v>
      </c>
      <c r="U745" s="5">
        <f t="shared" si="185"/>
        <v>1.9140591022142057E-2</v>
      </c>
    </row>
    <row r="746" spans="1:21" x14ac:dyDescent="0.25">
      <c r="A746">
        <v>62</v>
      </c>
      <c r="B746">
        <v>739</v>
      </c>
      <c r="C746" s="10">
        <f t="shared" si="178"/>
        <v>2257763.89</v>
      </c>
      <c r="D746" s="10">
        <f>'(Optional) Additional IN-OUT'!H753</f>
        <v>0</v>
      </c>
      <c r="E746" s="10">
        <f>ROUND(((C746+D746)*(1+Nocharge_monthly_return)),2)</f>
        <v>2267030.48</v>
      </c>
      <c r="F746" s="10">
        <f t="shared" si="179"/>
        <v>728088.02</v>
      </c>
      <c r="G746" s="10">
        <f t="shared" si="188"/>
        <v>0</v>
      </c>
      <c r="H746" s="10">
        <f>ROUND(((F746+G746)*(1+Withcharge_monthly_return)),2)</f>
        <v>731076.33</v>
      </c>
      <c r="I746" s="10">
        <f t="shared" si="186"/>
        <v>1123.21</v>
      </c>
      <c r="J746" t="b">
        <f t="shared" si="180"/>
        <v>0</v>
      </c>
      <c r="K746" s="10">
        <f t="shared" si="187"/>
        <v>0</v>
      </c>
      <c r="L746" s="24">
        <f t="shared" si="181"/>
        <v>1123.21</v>
      </c>
      <c r="M746" s="24">
        <f t="shared" si="182"/>
        <v>729953.12</v>
      </c>
      <c r="N746" s="24">
        <f t="shared" si="183"/>
        <v>1537077.3599999999</v>
      </c>
      <c r="O746" s="24">
        <f t="shared" si="184"/>
        <v>372545.0900000002</v>
      </c>
      <c r="P746" s="24">
        <f t="shared" si="193"/>
        <v>114000</v>
      </c>
      <c r="Q746" s="7">
        <f t="shared" si="189"/>
        <v>18.886232280701755</v>
      </c>
      <c r="R746" s="7">
        <f t="shared" si="190"/>
        <v>5.4030975438596487</v>
      </c>
      <c r="S746" s="5">
        <f t="shared" si="191"/>
        <v>4.9750530947818207E-2</v>
      </c>
      <c r="T746" s="5">
        <f t="shared" si="192"/>
        <v>3.0609856175773883E-2</v>
      </c>
      <c r="U746" s="5">
        <f t="shared" si="185"/>
        <v>1.9140674772044324E-2</v>
      </c>
    </row>
    <row r="747" spans="1:21" x14ac:dyDescent="0.25">
      <c r="A747">
        <v>62</v>
      </c>
      <c r="B747">
        <v>740</v>
      </c>
      <c r="C747" s="10">
        <f t="shared" si="178"/>
        <v>2267030.48</v>
      </c>
      <c r="D747" s="10">
        <f>'(Optional) Additional IN-OUT'!H754</f>
        <v>0</v>
      </c>
      <c r="E747" s="10">
        <f>ROUND(((C747+D747)*(1+Nocharge_monthly_return)),2)</f>
        <v>2276335.1</v>
      </c>
      <c r="F747" s="10">
        <f t="shared" si="179"/>
        <v>729953.12</v>
      </c>
      <c r="G747" s="10">
        <f t="shared" si="188"/>
        <v>0</v>
      </c>
      <c r="H747" s="10">
        <f>ROUND(((F747+G747)*(1+Withcharge_monthly_return)),2)</f>
        <v>732949.08</v>
      </c>
      <c r="I747" s="10">
        <f t="shared" si="186"/>
        <v>1126.0899999999999</v>
      </c>
      <c r="J747" t="b">
        <f t="shared" si="180"/>
        <v>0</v>
      </c>
      <c r="K747" s="10">
        <f t="shared" si="187"/>
        <v>0</v>
      </c>
      <c r="L747" s="24">
        <f t="shared" si="181"/>
        <v>1126.0899999999999</v>
      </c>
      <c r="M747" s="24">
        <f t="shared" si="182"/>
        <v>731822.99</v>
      </c>
      <c r="N747" s="24">
        <f t="shared" si="183"/>
        <v>1544512.11</v>
      </c>
      <c r="O747" s="24">
        <f t="shared" si="184"/>
        <v>373671.18000000023</v>
      </c>
      <c r="P747" s="24">
        <f t="shared" si="193"/>
        <v>114000</v>
      </c>
      <c r="Q747" s="7">
        <f t="shared" si="189"/>
        <v>18.967851754385965</v>
      </c>
      <c r="R747" s="7">
        <f t="shared" si="190"/>
        <v>5.4194999122807017</v>
      </c>
      <c r="S747" s="5">
        <f t="shared" si="191"/>
        <v>4.9751379975585742E-2</v>
      </c>
      <c r="T747" s="5">
        <f t="shared" si="192"/>
        <v>3.0610621526607085E-2</v>
      </c>
      <c r="U747" s="5">
        <f t="shared" si="185"/>
        <v>1.9140758448978657E-2</v>
      </c>
    </row>
    <row r="748" spans="1:21" x14ac:dyDescent="0.25">
      <c r="A748">
        <v>62</v>
      </c>
      <c r="B748">
        <v>741</v>
      </c>
      <c r="C748" s="10">
        <f t="shared" si="178"/>
        <v>2276335.1</v>
      </c>
      <c r="D748" s="10">
        <f>'(Optional) Additional IN-OUT'!H755</f>
        <v>0</v>
      </c>
      <c r="E748" s="10">
        <f>ROUND(((C748+D748)*(1+Nocharge_monthly_return)),2)</f>
        <v>2285677.91</v>
      </c>
      <c r="F748" s="10">
        <f t="shared" si="179"/>
        <v>731822.99</v>
      </c>
      <c r="G748" s="10">
        <f t="shared" si="188"/>
        <v>0</v>
      </c>
      <c r="H748" s="10">
        <f>ROUND(((F748+G748)*(1+Withcharge_monthly_return)),2)</f>
        <v>734826.63</v>
      </c>
      <c r="I748" s="10">
        <f t="shared" si="186"/>
        <v>1128.97</v>
      </c>
      <c r="J748" t="b">
        <f t="shared" si="180"/>
        <v>0</v>
      </c>
      <c r="K748" s="10">
        <f t="shared" si="187"/>
        <v>0</v>
      </c>
      <c r="L748" s="24">
        <f t="shared" si="181"/>
        <v>1128.97</v>
      </c>
      <c r="M748" s="24">
        <f t="shared" si="182"/>
        <v>733697.66</v>
      </c>
      <c r="N748" s="24">
        <f t="shared" si="183"/>
        <v>1551980.25</v>
      </c>
      <c r="O748" s="24">
        <f t="shared" si="184"/>
        <v>374800.1500000002</v>
      </c>
      <c r="P748" s="24">
        <f t="shared" si="193"/>
        <v>114000</v>
      </c>
      <c r="Q748" s="7">
        <f t="shared" si="189"/>
        <v>19.049806228070178</v>
      </c>
      <c r="R748" s="7">
        <f t="shared" si="190"/>
        <v>5.4359443859649126</v>
      </c>
      <c r="S748" s="5">
        <f t="shared" si="191"/>
        <v>4.9752226718831311E-2</v>
      </c>
      <c r="T748" s="5">
        <f t="shared" si="192"/>
        <v>3.061138504168142E-2</v>
      </c>
      <c r="U748" s="5">
        <f t="shared" si="185"/>
        <v>1.914084167714989E-2</v>
      </c>
    </row>
    <row r="749" spans="1:21" x14ac:dyDescent="0.25">
      <c r="A749">
        <v>62</v>
      </c>
      <c r="B749">
        <v>742</v>
      </c>
      <c r="C749" s="10">
        <f t="shared" si="178"/>
        <v>2285677.91</v>
      </c>
      <c r="D749" s="10">
        <f>'(Optional) Additional IN-OUT'!H756</f>
        <v>0</v>
      </c>
      <c r="E749" s="10">
        <f>ROUND(((C749+D749)*(1+Nocharge_monthly_return)),2)</f>
        <v>2295059.0699999998</v>
      </c>
      <c r="F749" s="10">
        <f t="shared" si="179"/>
        <v>733697.66</v>
      </c>
      <c r="G749" s="10">
        <f t="shared" si="188"/>
        <v>0</v>
      </c>
      <c r="H749" s="10">
        <f>ROUND(((F749+G749)*(1+Withcharge_monthly_return)),2)</f>
        <v>736708.99</v>
      </c>
      <c r="I749" s="10">
        <f t="shared" si="186"/>
        <v>1131.8599999999999</v>
      </c>
      <c r="J749" t="b">
        <f t="shared" si="180"/>
        <v>0</v>
      </c>
      <c r="K749" s="10">
        <f t="shared" si="187"/>
        <v>0</v>
      </c>
      <c r="L749" s="24">
        <f t="shared" si="181"/>
        <v>1131.8599999999999</v>
      </c>
      <c r="M749" s="24">
        <f t="shared" si="182"/>
        <v>735577.13</v>
      </c>
      <c r="N749" s="24">
        <f t="shared" si="183"/>
        <v>1559481.94</v>
      </c>
      <c r="O749" s="24">
        <f t="shared" si="184"/>
        <v>375932.01000000018</v>
      </c>
      <c r="P749" s="24">
        <f t="shared" si="193"/>
        <v>114000</v>
      </c>
      <c r="Q749" s="7">
        <f t="shared" si="189"/>
        <v>19.132097105263156</v>
      </c>
      <c r="R749" s="7">
        <f t="shared" si="190"/>
        <v>5.4524309649122804</v>
      </c>
      <c r="S749" s="5">
        <f t="shared" si="191"/>
        <v>4.975307121082212E-2</v>
      </c>
      <c r="T749" s="5">
        <f t="shared" si="192"/>
        <v>3.0612146448633002E-2</v>
      </c>
      <c r="U749" s="5">
        <f t="shared" si="185"/>
        <v>1.9140924762189118E-2</v>
      </c>
    </row>
    <row r="750" spans="1:21" x14ac:dyDescent="0.25">
      <c r="A750">
        <v>62</v>
      </c>
      <c r="B750">
        <v>743</v>
      </c>
      <c r="C750" s="10">
        <f t="shared" si="178"/>
        <v>2295059.0699999998</v>
      </c>
      <c r="D750" s="10">
        <f>'(Optional) Additional IN-OUT'!H757</f>
        <v>0</v>
      </c>
      <c r="E750" s="10">
        <f>ROUND(((C750+D750)*(1+Nocharge_monthly_return)),2)</f>
        <v>2304478.73</v>
      </c>
      <c r="F750" s="10">
        <f t="shared" si="179"/>
        <v>735577.13</v>
      </c>
      <c r="G750" s="10">
        <f t="shared" si="188"/>
        <v>0</v>
      </c>
      <c r="H750" s="10">
        <f>ROUND(((F750+G750)*(1+Withcharge_monthly_return)),2)</f>
        <v>738596.17</v>
      </c>
      <c r="I750" s="10">
        <f t="shared" si="186"/>
        <v>1134.76</v>
      </c>
      <c r="J750" t="b">
        <f t="shared" si="180"/>
        <v>0</v>
      </c>
      <c r="K750" s="10">
        <f t="shared" si="187"/>
        <v>0</v>
      </c>
      <c r="L750" s="24">
        <f t="shared" si="181"/>
        <v>1134.76</v>
      </c>
      <c r="M750" s="24">
        <f t="shared" si="182"/>
        <v>737461.41</v>
      </c>
      <c r="N750" s="24">
        <f t="shared" si="183"/>
        <v>1567017.3199999998</v>
      </c>
      <c r="O750" s="24">
        <f t="shared" si="184"/>
        <v>377066.77000000019</v>
      </c>
      <c r="P750" s="24">
        <f t="shared" si="193"/>
        <v>114000</v>
      </c>
      <c r="Q750" s="7">
        <f t="shared" si="189"/>
        <v>19.214725701754386</v>
      </c>
      <c r="R750" s="7">
        <f t="shared" si="190"/>
        <v>5.4689597368421055</v>
      </c>
      <c r="S750" s="5">
        <f t="shared" si="191"/>
        <v>4.9753913405949535E-2</v>
      </c>
      <c r="T750" s="5">
        <f t="shared" si="192"/>
        <v>3.0612905704410148E-2</v>
      </c>
      <c r="U750" s="5">
        <f t="shared" si="185"/>
        <v>1.9141007701539387E-2</v>
      </c>
    </row>
    <row r="751" spans="1:21" x14ac:dyDescent="0.25">
      <c r="A751">
        <v>62</v>
      </c>
      <c r="B751">
        <v>744</v>
      </c>
      <c r="C751" s="10">
        <f t="shared" si="178"/>
        <v>2304478.73</v>
      </c>
      <c r="D751" s="10">
        <f>'(Optional) Additional IN-OUT'!H758</f>
        <v>0</v>
      </c>
      <c r="E751" s="10">
        <f>ROUND(((C751+D751)*(1+Nocharge_monthly_return)),2)</f>
        <v>2313937.0499999998</v>
      </c>
      <c r="F751" s="10">
        <f t="shared" si="179"/>
        <v>737461.41</v>
      </c>
      <c r="G751" s="10">
        <f t="shared" si="188"/>
        <v>0</v>
      </c>
      <c r="H751" s="10">
        <f>ROUND(((F751+G751)*(1+Withcharge_monthly_return)),2)</f>
        <v>740488.19</v>
      </c>
      <c r="I751" s="10">
        <f t="shared" si="186"/>
        <v>1137.67</v>
      </c>
      <c r="J751" t="b">
        <f t="shared" si="180"/>
        <v>0</v>
      </c>
      <c r="K751" s="10">
        <f t="shared" si="187"/>
        <v>0</v>
      </c>
      <c r="L751" s="24">
        <f t="shared" si="181"/>
        <v>1137.67</v>
      </c>
      <c r="M751" s="24">
        <f t="shared" si="182"/>
        <v>739350.5199999999</v>
      </c>
      <c r="N751" s="24">
        <f t="shared" si="183"/>
        <v>1574586.5299999998</v>
      </c>
      <c r="O751" s="24">
        <f t="shared" si="184"/>
        <v>378204.44000000018</v>
      </c>
      <c r="P751" s="24">
        <f t="shared" si="193"/>
        <v>114000</v>
      </c>
      <c r="Q751" s="7">
        <f t="shared" si="189"/>
        <v>19.297693421052632</v>
      </c>
      <c r="R751" s="7">
        <f t="shared" si="190"/>
        <v>5.4855308771929812</v>
      </c>
      <c r="S751" s="5">
        <f t="shared" si="191"/>
        <v>4.9754753328184895E-2</v>
      </c>
      <c r="T751" s="5">
        <f t="shared" si="192"/>
        <v>3.0613662990841371E-2</v>
      </c>
      <c r="U751" s="5">
        <f t="shared" si="185"/>
        <v>1.9141090337343524E-2</v>
      </c>
    </row>
    <row r="752" spans="1:21" x14ac:dyDescent="0.25">
      <c r="A752">
        <v>63</v>
      </c>
      <c r="B752">
        <v>745</v>
      </c>
      <c r="C752" s="10">
        <f t="shared" si="178"/>
        <v>2313937.0499999998</v>
      </c>
      <c r="D752" s="10">
        <f>'(Optional) Additional IN-OUT'!H759</f>
        <v>0</v>
      </c>
      <c r="E752" s="10">
        <f>ROUND(((C752+D752)*(1+Nocharge_monthly_return)),2)</f>
        <v>2323434.19</v>
      </c>
      <c r="F752" s="10">
        <f t="shared" si="179"/>
        <v>739350.5199999999</v>
      </c>
      <c r="G752" s="10">
        <f t="shared" si="188"/>
        <v>0</v>
      </c>
      <c r="H752" s="10">
        <f>ROUND(((F752+G752)*(1+Withcharge_monthly_return)),2)</f>
        <v>742385.05</v>
      </c>
      <c r="I752" s="10">
        <f t="shared" si="186"/>
        <v>1140.58</v>
      </c>
      <c r="J752" t="b">
        <f t="shared" si="180"/>
        <v>1</v>
      </c>
      <c r="K752" s="10">
        <f t="shared" si="187"/>
        <v>0</v>
      </c>
      <c r="L752" s="24">
        <f t="shared" si="181"/>
        <v>1140.58</v>
      </c>
      <c r="M752" s="24">
        <f t="shared" si="182"/>
        <v>741244.47000000009</v>
      </c>
      <c r="N752" s="24">
        <f t="shared" si="183"/>
        <v>1582189.7199999997</v>
      </c>
      <c r="O752" s="24">
        <f t="shared" si="184"/>
        <v>379345.02000000019</v>
      </c>
      <c r="P752" s="24">
        <f t="shared" si="193"/>
        <v>114000</v>
      </c>
      <c r="Q752" s="7">
        <f t="shared" si="189"/>
        <v>19.381001666666666</v>
      </c>
      <c r="R752" s="7">
        <f t="shared" si="190"/>
        <v>5.5021444736842113</v>
      </c>
      <c r="S752" s="5">
        <f t="shared" si="191"/>
        <v>4.9755590996413572E-2</v>
      </c>
      <c r="T752" s="5">
        <f t="shared" si="192"/>
        <v>3.061441826235441E-2</v>
      </c>
      <c r="U752" s="5">
        <f t="shared" si="185"/>
        <v>1.9141172734059162E-2</v>
      </c>
    </row>
    <row r="753" spans="1:21" x14ac:dyDescent="0.25">
      <c r="A753">
        <v>63</v>
      </c>
      <c r="B753">
        <v>746</v>
      </c>
      <c r="C753" s="10">
        <f t="shared" si="178"/>
        <v>2323434.19</v>
      </c>
      <c r="D753" s="10">
        <f>'(Optional) Additional IN-OUT'!H760</f>
        <v>0</v>
      </c>
      <c r="E753" s="10">
        <f>ROUND(((C753+D753)*(1+Nocharge_monthly_return)),2)</f>
        <v>2332970.31</v>
      </c>
      <c r="F753" s="10">
        <f t="shared" si="179"/>
        <v>741244.47000000009</v>
      </c>
      <c r="G753" s="10">
        <f t="shared" si="188"/>
        <v>0</v>
      </c>
      <c r="H753" s="10">
        <f>ROUND(((F753+G753)*(1+Withcharge_monthly_return)),2)</f>
        <v>744286.78</v>
      </c>
      <c r="I753" s="10">
        <f t="shared" si="186"/>
        <v>1143.51</v>
      </c>
      <c r="J753" t="b">
        <f t="shared" si="180"/>
        <v>0</v>
      </c>
      <c r="K753" s="10">
        <f t="shared" si="187"/>
        <v>0</v>
      </c>
      <c r="L753" s="24">
        <f t="shared" si="181"/>
        <v>1143.51</v>
      </c>
      <c r="M753" s="24">
        <f t="shared" si="182"/>
        <v>743143.27</v>
      </c>
      <c r="N753" s="24">
        <f t="shared" si="183"/>
        <v>1589827.04</v>
      </c>
      <c r="O753" s="24">
        <f t="shared" si="184"/>
        <v>380488.5300000002</v>
      </c>
      <c r="P753" s="24">
        <f t="shared" si="193"/>
        <v>114000</v>
      </c>
      <c r="Q753" s="7">
        <f t="shared" si="189"/>
        <v>19.464651842105262</v>
      </c>
      <c r="R753" s="7">
        <f t="shared" si="190"/>
        <v>5.5188006140350883</v>
      </c>
      <c r="S753" s="5">
        <f t="shared" si="191"/>
        <v>4.9756426424547542E-2</v>
      </c>
      <c r="T753" s="5">
        <f t="shared" si="192"/>
        <v>3.0615171473457794E-2</v>
      </c>
      <c r="U753" s="5">
        <f t="shared" si="185"/>
        <v>1.9141254951089749E-2</v>
      </c>
    </row>
    <row r="754" spans="1:21" x14ac:dyDescent="0.25">
      <c r="A754">
        <v>63</v>
      </c>
      <c r="B754">
        <v>747</v>
      </c>
      <c r="C754" s="10">
        <f t="shared" si="178"/>
        <v>2332970.31</v>
      </c>
      <c r="D754" s="10">
        <f>'(Optional) Additional IN-OUT'!H761</f>
        <v>0</v>
      </c>
      <c r="E754" s="10">
        <f>ROUND(((C754+D754)*(1+Nocharge_monthly_return)),2)</f>
        <v>2342545.5699999998</v>
      </c>
      <c r="F754" s="10">
        <f t="shared" si="179"/>
        <v>743143.27</v>
      </c>
      <c r="G754" s="10">
        <f t="shared" si="188"/>
        <v>0</v>
      </c>
      <c r="H754" s="10">
        <f>ROUND(((F754+G754)*(1+Withcharge_monthly_return)),2)</f>
        <v>746193.37</v>
      </c>
      <c r="I754" s="10">
        <f t="shared" si="186"/>
        <v>1146.43</v>
      </c>
      <c r="J754" t="b">
        <f t="shared" si="180"/>
        <v>0</v>
      </c>
      <c r="K754" s="10">
        <f t="shared" si="187"/>
        <v>0</v>
      </c>
      <c r="L754" s="24">
        <f t="shared" si="181"/>
        <v>1146.43</v>
      </c>
      <c r="M754" s="24">
        <f t="shared" si="182"/>
        <v>745046.94</v>
      </c>
      <c r="N754" s="24">
        <f t="shared" si="183"/>
        <v>1597498.63</v>
      </c>
      <c r="O754" s="24">
        <f t="shared" si="184"/>
        <v>381634.9600000002</v>
      </c>
      <c r="P754" s="24">
        <f t="shared" si="193"/>
        <v>114000</v>
      </c>
      <c r="Q754" s="7">
        <f t="shared" si="189"/>
        <v>19.548645350877191</v>
      </c>
      <c r="R754" s="7">
        <f t="shared" si="190"/>
        <v>5.5354994736842098</v>
      </c>
      <c r="S754" s="5">
        <f t="shared" si="191"/>
        <v>4.9757259621636976E-2</v>
      </c>
      <c r="T754" s="5">
        <f t="shared" si="192"/>
        <v>3.0615922800959816E-2</v>
      </c>
      <c r="U754" s="5">
        <f t="shared" si="185"/>
        <v>1.914133682067716E-2</v>
      </c>
    </row>
    <row r="755" spans="1:21" x14ac:dyDescent="0.25">
      <c r="A755">
        <v>63</v>
      </c>
      <c r="B755">
        <v>748</v>
      </c>
      <c r="C755" s="10">
        <f t="shared" si="178"/>
        <v>2342545.5699999998</v>
      </c>
      <c r="D755" s="10">
        <f>'(Optional) Additional IN-OUT'!H762</f>
        <v>0</v>
      </c>
      <c r="E755" s="10">
        <f>ROUND(((C755+D755)*(1+Nocharge_monthly_return)),2)</f>
        <v>2352160.13</v>
      </c>
      <c r="F755" s="10">
        <f t="shared" si="179"/>
        <v>745046.94</v>
      </c>
      <c r="G755" s="10">
        <f t="shared" si="188"/>
        <v>0</v>
      </c>
      <c r="H755" s="10">
        <f>ROUND(((F755+G755)*(1+Withcharge_monthly_return)),2)</f>
        <v>748104.85</v>
      </c>
      <c r="I755" s="10">
        <f t="shared" si="186"/>
        <v>1149.3699999999999</v>
      </c>
      <c r="J755" t="b">
        <f t="shared" si="180"/>
        <v>0</v>
      </c>
      <c r="K755" s="10">
        <f t="shared" si="187"/>
        <v>0</v>
      </c>
      <c r="L755" s="24">
        <f t="shared" si="181"/>
        <v>1149.3699999999999</v>
      </c>
      <c r="M755" s="24">
        <f t="shared" si="182"/>
        <v>746955.48</v>
      </c>
      <c r="N755" s="24">
        <f t="shared" si="183"/>
        <v>1605204.65</v>
      </c>
      <c r="O755" s="24">
        <f t="shared" si="184"/>
        <v>382784.33000000019</v>
      </c>
      <c r="P755" s="24">
        <f t="shared" si="193"/>
        <v>114000</v>
      </c>
      <c r="Q755" s="7">
        <f t="shared" si="189"/>
        <v>19.632983596491226</v>
      </c>
      <c r="R755" s="7">
        <f t="shared" si="190"/>
        <v>5.5522410526315786</v>
      </c>
      <c r="S755" s="5">
        <f t="shared" si="191"/>
        <v>4.975809059198158E-2</v>
      </c>
      <c r="T755" s="5">
        <f t="shared" si="192"/>
        <v>3.0616671975596886E-2</v>
      </c>
      <c r="U755" s="5">
        <f t="shared" si="185"/>
        <v>1.9141418616384694E-2</v>
      </c>
    </row>
    <row r="756" spans="1:21" x14ac:dyDescent="0.25">
      <c r="A756">
        <v>63</v>
      </c>
      <c r="B756">
        <v>749</v>
      </c>
      <c r="C756" s="10">
        <f t="shared" si="178"/>
        <v>2352160.13</v>
      </c>
      <c r="D756" s="10">
        <f>'(Optional) Additional IN-OUT'!H763</f>
        <v>0</v>
      </c>
      <c r="E756" s="10">
        <f>ROUND(((C756+D756)*(1+Nocharge_monthly_return)),2)</f>
        <v>2361814.15</v>
      </c>
      <c r="F756" s="10">
        <f t="shared" si="179"/>
        <v>746955.48</v>
      </c>
      <c r="G756" s="10">
        <f t="shared" si="188"/>
        <v>0</v>
      </c>
      <c r="H756" s="10">
        <f>ROUND(((F756+G756)*(1+Withcharge_monthly_return)),2)</f>
        <v>750021.22</v>
      </c>
      <c r="I756" s="10">
        <f t="shared" si="186"/>
        <v>1152.32</v>
      </c>
      <c r="J756" t="b">
        <f t="shared" si="180"/>
        <v>0</v>
      </c>
      <c r="K756" s="10">
        <f t="shared" si="187"/>
        <v>0</v>
      </c>
      <c r="L756" s="24">
        <f t="shared" si="181"/>
        <v>1152.32</v>
      </c>
      <c r="M756" s="24">
        <f t="shared" si="182"/>
        <v>748868.9</v>
      </c>
      <c r="N756" s="24">
        <f t="shared" si="183"/>
        <v>1612945.25</v>
      </c>
      <c r="O756" s="24">
        <f t="shared" si="184"/>
        <v>383936.6500000002</v>
      </c>
      <c r="P756" s="24">
        <f t="shared" si="193"/>
        <v>114000</v>
      </c>
      <c r="Q756" s="7">
        <f t="shared" si="189"/>
        <v>19.717667982456138</v>
      </c>
      <c r="R756" s="7">
        <f t="shared" si="190"/>
        <v>5.5690254385964915</v>
      </c>
      <c r="S756" s="5">
        <f t="shared" si="191"/>
        <v>4.9758919335238377E-2</v>
      </c>
      <c r="T756" s="5">
        <f t="shared" si="192"/>
        <v>3.0617418952151171E-2</v>
      </c>
      <c r="U756" s="5">
        <f t="shared" si="185"/>
        <v>1.9141500383087207E-2</v>
      </c>
    </row>
    <row r="757" spans="1:21" x14ac:dyDescent="0.25">
      <c r="A757">
        <v>63</v>
      </c>
      <c r="B757">
        <v>750</v>
      </c>
      <c r="C757" s="10">
        <f t="shared" si="178"/>
        <v>2361814.15</v>
      </c>
      <c r="D757" s="10">
        <f>'(Optional) Additional IN-OUT'!H764</f>
        <v>0</v>
      </c>
      <c r="E757" s="10">
        <f>ROUND(((C757+D757)*(1+Nocharge_monthly_return)),2)</f>
        <v>2371507.79</v>
      </c>
      <c r="F757" s="10">
        <f t="shared" si="179"/>
        <v>748868.9</v>
      </c>
      <c r="G757" s="10">
        <f t="shared" si="188"/>
        <v>0</v>
      </c>
      <c r="H757" s="10">
        <f>ROUND(((F757+G757)*(1+Withcharge_monthly_return)),2)</f>
        <v>751942.5</v>
      </c>
      <c r="I757" s="10">
        <f t="shared" si="186"/>
        <v>1155.27</v>
      </c>
      <c r="J757" t="b">
        <f t="shared" si="180"/>
        <v>0</v>
      </c>
      <c r="K757" s="10">
        <f t="shared" si="187"/>
        <v>0</v>
      </c>
      <c r="L757" s="24">
        <f t="shared" si="181"/>
        <v>1155.27</v>
      </c>
      <c r="M757" s="24">
        <f t="shared" si="182"/>
        <v>750787.23</v>
      </c>
      <c r="N757" s="24">
        <f t="shared" si="183"/>
        <v>1620720.56</v>
      </c>
      <c r="O757" s="24">
        <f t="shared" si="184"/>
        <v>385091.92000000022</v>
      </c>
      <c r="P757" s="24">
        <f t="shared" si="193"/>
        <v>114000</v>
      </c>
      <c r="Q757" s="7">
        <f t="shared" si="189"/>
        <v>19.802699912280701</v>
      </c>
      <c r="R757" s="7">
        <f t="shared" si="190"/>
        <v>5.585852894736842</v>
      </c>
      <c r="S757" s="5">
        <f t="shared" si="191"/>
        <v>4.9759745846528376E-2</v>
      </c>
      <c r="T757" s="5">
        <f t="shared" si="192"/>
        <v>3.0618164124766548E-2</v>
      </c>
      <c r="U757" s="5">
        <f t="shared" si="185"/>
        <v>1.9141581721761829E-2</v>
      </c>
    </row>
    <row r="758" spans="1:21" x14ac:dyDescent="0.25">
      <c r="A758">
        <v>63</v>
      </c>
      <c r="B758">
        <v>751</v>
      </c>
      <c r="C758" s="10">
        <f t="shared" si="178"/>
        <v>2371507.79</v>
      </c>
      <c r="D758" s="10">
        <f>'(Optional) Additional IN-OUT'!H765</f>
        <v>0</v>
      </c>
      <c r="E758" s="10">
        <f>ROUND(((C758+D758)*(1+Nocharge_monthly_return)),2)</f>
        <v>2381241.2200000002</v>
      </c>
      <c r="F758" s="10">
        <f t="shared" si="179"/>
        <v>750787.23</v>
      </c>
      <c r="G758" s="10">
        <f t="shared" si="188"/>
        <v>0</v>
      </c>
      <c r="H758" s="10">
        <f>ROUND(((F758+G758)*(1+Withcharge_monthly_return)),2)</f>
        <v>753868.7</v>
      </c>
      <c r="I758" s="10">
        <f t="shared" si="186"/>
        <v>1158.23</v>
      </c>
      <c r="J758" t="b">
        <f t="shared" si="180"/>
        <v>0</v>
      </c>
      <c r="K758" s="10">
        <f t="shared" si="187"/>
        <v>0</v>
      </c>
      <c r="L758" s="24">
        <f t="shared" si="181"/>
        <v>1158.23</v>
      </c>
      <c r="M758" s="24">
        <f t="shared" si="182"/>
        <v>752710.47</v>
      </c>
      <c r="N758" s="24">
        <f t="shared" si="183"/>
        <v>1628530.7500000002</v>
      </c>
      <c r="O758" s="24">
        <f t="shared" si="184"/>
        <v>386250.1500000002</v>
      </c>
      <c r="P758" s="24">
        <f t="shared" si="193"/>
        <v>114000</v>
      </c>
      <c r="Q758" s="7">
        <f t="shared" si="189"/>
        <v>19.888080877192984</v>
      </c>
      <c r="R758" s="7">
        <f t="shared" si="190"/>
        <v>5.6027234210526311</v>
      </c>
      <c r="S758" s="5">
        <f t="shared" si="191"/>
        <v>4.9760570186983002E-2</v>
      </c>
      <c r="T758" s="5">
        <f t="shared" si="192"/>
        <v>3.0618907224516333E-2</v>
      </c>
      <c r="U758" s="5">
        <f t="shared" si="185"/>
        <v>1.9141662962466669E-2</v>
      </c>
    </row>
    <row r="759" spans="1:21" x14ac:dyDescent="0.25">
      <c r="A759">
        <v>63</v>
      </c>
      <c r="B759">
        <v>752</v>
      </c>
      <c r="C759" s="10">
        <f t="shared" si="178"/>
        <v>2381241.2200000002</v>
      </c>
      <c r="D759" s="10">
        <f>'(Optional) Additional IN-OUT'!H766</f>
        <v>0</v>
      </c>
      <c r="E759" s="10">
        <f>ROUND(((C759+D759)*(1+Nocharge_monthly_return)),2)</f>
        <v>2391014.6</v>
      </c>
      <c r="F759" s="10">
        <f t="shared" si="179"/>
        <v>752710.47</v>
      </c>
      <c r="G759" s="10">
        <f t="shared" si="188"/>
        <v>0</v>
      </c>
      <c r="H759" s="10">
        <f>ROUND(((F759+G759)*(1+Withcharge_monthly_return)),2)</f>
        <v>755799.84</v>
      </c>
      <c r="I759" s="10">
        <f t="shared" si="186"/>
        <v>1161.19</v>
      </c>
      <c r="J759" t="b">
        <f t="shared" si="180"/>
        <v>0</v>
      </c>
      <c r="K759" s="10">
        <f t="shared" si="187"/>
        <v>0</v>
      </c>
      <c r="L759" s="24">
        <f t="shared" si="181"/>
        <v>1161.19</v>
      </c>
      <c r="M759" s="24">
        <f t="shared" si="182"/>
        <v>754638.65</v>
      </c>
      <c r="N759" s="24">
        <f t="shared" si="183"/>
        <v>1636375.9500000002</v>
      </c>
      <c r="O759" s="24">
        <f t="shared" si="184"/>
        <v>387411.3400000002</v>
      </c>
      <c r="P759" s="24">
        <f t="shared" si="193"/>
        <v>114000</v>
      </c>
      <c r="Q759" s="7">
        <f t="shared" si="189"/>
        <v>19.973812280701754</v>
      </c>
      <c r="R759" s="7">
        <f t="shared" si="190"/>
        <v>5.6196372807017543</v>
      </c>
      <c r="S759" s="5">
        <f t="shared" si="191"/>
        <v>4.9761392341822877E-2</v>
      </c>
      <c r="T759" s="5">
        <f t="shared" si="192"/>
        <v>3.06196486398118E-2</v>
      </c>
      <c r="U759" s="5">
        <f t="shared" si="185"/>
        <v>1.9141743702011077E-2</v>
      </c>
    </row>
    <row r="760" spans="1:21" x14ac:dyDescent="0.25">
      <c r="A760">
        <v>63</v>
      </c>
      <c r="B760">
        <v>753</v>
      </c>
      <c r="C760" s="10">
        <f t="shared" ref="C760:C823" si="194">E759</f>
        <v>2391014.6</v>
      </c>
      <c r="D760" s="10">
        <f>'(Optional) Additional IN-OUT'!H767</f>
        <v>0</v>
      </c>
      <c r="E760" s="10">
        <f>ROUND(((C760+D760)*(1+Nocharge_monthly_return)),2)</f>
        <v>2400828.09</v>
      </c>
      <c r="F760" s="10">
        <f t="shared" ref="F760:F823" si="195">M759</f>
        <v>754638.65</v>
      </c>
      <c r="G760" s="10">
        <f t="shared" si="188"/>
        <v>0</v>
      </c>
      <c r="H760" s="10">
        <f>ROUND(((F760+G760)*(1+Withcharge_monthly_return)),2)</f>
        <v>757735.93</v>
      </c>
      <c r="I760" s="10">
        <f t="shared" si="186"/>
        <v>1164.17</v>
      </c>
      <c r="J760" t="b">
        <f t="shared" ref="J760:J823" si="196">IF((B760-1)/12=(A760-1),TRUE,FALSE)</f>
        <v>0</v>
      </c>
      <c r="K760" s="10">
        <f t="shared" si="187"/>
        <v>0</v>
      </c>
      <c r="L760" s="24">
        <f t="shared" ref="L760:L823" si="197">K760+I760</f>
        <v>1164.17</v>
      </c>
      <c r="M760" s="24">
        <f t="shared" ref="M760:M823" si="198">H760-L760</f>
        <v>756571.76</v>
      </c>
      <c r="N760" s="24">
        <f t="shared" ref="N760:N823" si="199">E760-M760</f>
        <v>1644256.3299999998</v>
      </c>
      <c r="O760" s="24">
        <f t="shared" ref="O760:O823" si="200">O759+L760</f>
        <v>388575.51000000018</v>
      </c>
      <c r="P760" s="24">
        <f t="shared" si="193"/>
        <v>114000</v>
      </c>
      <c r="Q760" s="7">
        <f t="shared" si="189"/>
        <v>20.059895526315788</v>
      </c>
      <c r="R760" s="7">
        <f t="shared" si="190"/>
        <v>5.6365943859649121</v>
      </c>
      <c r="S760" s="5">
        <f t="shared" si="191"/>
        <v>4.976221229205529E-2</v>
      </c>
      <c r="T760" s="5">
        <f t="shared" si="192"/>
        <v>3.0620387884075655E-2</v>
      </c>
      <c r="U760" s="5">
        <f t="shared" ref="U760:U823" si="201">S760-T760</f>
        <v>1.9141824407979634E-2</v>
      </c>
    </row>
    <row r="761" spans="1:21" x14ac:dyDescent="0.25">
      <c r="A761">
        <v>63</v>
      </c>
      <c r="B761">
        <v>754</v>
      </c>
      <c r="C761" s="10">
        <f t="shared" si="194"/>
        <v>2400828.09</v>
      </c>
      <c r="D761" s="10">
        <f>'(Optional) Additional IN-OUT'!H768</f>
        <v>0</v>
      </c>
      <c r="E761" s="10">
        <f>ROUND(((C761+D761)*(1+Nocharge_monthly_return)),2)</f>
        <v>2410681.86</v>
      </c>
      <c r="F761" s="10">
        <f t="shared" si="195"/>
        <v>756571.76</v>
      </c>
      <c r="G761" s="10">
        <f t="shared" si="188"/>
        <v>0</v>
      </c>
      <c r="H761" s="10">
        <f>ROUND(((F761+G761)*(1+Withcharge_monthly_return)),2)</f>
        <v>759676.97</v>
      </c>
      <c r="I761" s="10">
        <f t="shared" si="186"/>
        <v>1167.1500000000001</v>
      </c>
      <c r="J761" t="b">
        <f t="shared" si="196"/>
        <v>0</v>
      </c>
      <c r="K761" s="10">
        <f t="shared" si="187"/>
        <v>0</v>
      </c>
      <c r="L761" s="24">
        <f t="shared" si="197"/>
        <v>1167.1500000000001</v>
      </c>
      <c r="M761" s="24">
        <f t="shared" si="198"/>
        <v>758509.82</v>
      </c>
      <c r="N761" s="24">
        <f t="shared" si="199"/>
        <v>1652172.04</v>
      </c>
      <c r="O761" s="24">
        <f t="shared" si="200"/>
        <v>389742.66000000021</v>
      </c>
      <c r="P761" s="24">
        <f t="shared" si="193"/>
        <v>114000</v>
      </c>
      <c r="Q761" s="7">
        <f t="shared" si="189"/>
        <v>20.146332105263156</v>
      </c>
      <c r="R761" s="7">
        <f t="shared" si="190"/>
        <v>5.6535949122807017</v>
      </c>
      <c r="S761" s="5">
        <f t="shared" si="191"/>
        <v>4.9763030083881436E-2</v>
      </c>
      <c r="T761" s="5">
        <f t="shared" si="192"/>
        <v>3.0621125126372366E-2</v>
      </c>
      <c r="U761" s="5">
        <f t="shared" si="201"/>
        <v>1.914190495750907E-2</v>
      </c>
    </row>
    <row r="762" spans="1:21" x14ac:dyDescent="0.25">
      <c r="A762">
        <v>63</v>
      </c>
      <c r="B762">
        <v>755</v>
      </c>
      <c r="C762" s="10">
        <f t="shared" si="194"/>
        <v>2410681.86</v>
      </c>
      <c r="D762" s="10">
        <f>'(Optional) Additional IN-OUT'!H769</f>
        <v>0</v>
      </c>
      <c r="E762" s="10">
        <f>ROUND(((C762+D762)*(1+Nocharge_monthly_return)),2)</f>
        <v>2420576.0699999998</v>
      </c>
      <c r="F762" s="10">
        <f t="shared" si="195"/>
        <v>758509.82</v>
      </c>
      <c r="G762" s="10">
        <f t="shared" si="188"/>
        <v>0</v>
      </c>
      <c r="H762" s="10">
        <f>ROUND(((F762+G762)*(1+Withcharge_monthly_return)),2)</f>
        <v>761622.99</v>
      </c>
      <c r="I762" s="10">
        <f t="shared" si="186"/>
        <v>1170.1400000000001</v>
      </c>
      <c r="J762" t="b">
        <f t="shared" si="196"/>
        <v>0</v>
      </c>
      <c r="K762" s="10">
        <f t="shared" si="187"/>
        <v>0</v>
      </c>
      <c r="L762" s="24">
        <f t="shared" si="197"/>
        <v>1170.1400000000001</v>
      </c>
      <c r="M762" s="24">
        <f t="shared" si="198"/>
        <v>760452.85</v>
      </c>
      <c r="N762" s="24">
        <f t="shared" si="199"/>
        <v>1660123.2199999997</v>
      </c>
      <c r="O762" s="24">
        <f t="shared" si="200"/>
        <v>390912.80000000022</v>
      </c>
      <c r="P762" s="24">
        <f t="shared" si="193"/>
        <v>114000</v>
      </c>
      <c r="Q762" s="7">
        <f t="shared" si="189"/>
        <v>20.233123421052632</v>
      </c>
      <c r="R762" s="7">
        <f t="shared" si="190"/>
        <v>5.6706390350877189</v>
      </c>
      <c r="S762" s="5">
        <f t="shared" si="191"/>
        <v>4.9763845689060941E-2</v>
      </c>
      <c r="T762" s="5">
        <f t="shared" si="192"/>
        <v>3.0621860532543406E-2</v>
      </c>
      <c r="U762" s="5">
        <f t="shared" si="201"/>
        <v>1.9141985156517535E-2</v>
      </c>
    </row>
    <row r="763" spans="1:21" x14ac:dyDescent="0.25">
      <c r="A763">
        <v>63</v>
      </c>
      <c r="B763">
        <v>756</v>
      </c>
      <c r="C763" s="10">
        <f t="shared" si="194"/>
        <v>2420576.0699999998</v>
      </c>
      <c r="D763" s="10">
        <f>'(Optional) Additional IN-OUT'!H770</f>
        <v>0</v>
      </c>
      <c r="E763" s="10">
        <f>ROUND(((C763+D763)*(1+Nocharge_monthly_return)),2)</f>
        <v>2430510.89</v>
      </c>
      <c r="F763" s="10">
        <f t="shared" si="195"/>
        <v>760452.85</v>
      </c>
      <c r="G763" s="10">
        <f t="shared" si="188"/>
        <v>0</v>
      </c>
      <c r="H763" s="10">
        <f>ROUND(((F763+G763)*(1+Withcharge_monthly_return)),2)</f>
        <v>763573.99</v>
      </c>
      <c r="I763" s="10">
        <f t="shared" si="186"/>
        <v>1173.1400000000001</v>
      </c>
      <c r="J763" t="b">
        <f t="shared" si="196"/>
        <v>0</v>
      </c>
      <c r="K763" s="10">
        <f t="shared" si="187"/>
        <v>0</v>
      </c>
      <c r="L763" s="24">
        <f t="shared" si="197"/>
        <v>1173.1400000000001</v>
      </c>
      <c r="M763" s="24">
        <f t="shared" si="198"/>
        <v>762400.85</v>
      </c>
      <c r="N763" s="24">
        <f t="shared" si="199"/>
        <v>1668110.04</v>
      </c>
      <c r="O763" s="24">
        <f t="shared" si="200"/>
        <v>392085.94000000024</v>
      </c>
      <c r="P763" s="24">
        <f t="shared" si="193"/>
        <v>114000</v>
      </c>
      <c r="Q763" s="7">
        <f t="shared" si="189"/>
        <v>20.320270964912282</v>
      </c>
      <c r="R763" s="7">
        <f t="shared" si="190"/>
        <v>5.6877267543859649</v>
      </c>
      <c r="S763" s="5">
        <f t="shared" si="191"/>
        <v>4.9764659144007892E-2</v>
      </c>
      <c r="T763" s="5">
        <f t="shared" si="192"/>
        <v>3.0622593836099259E-2</v>
      </c>
      <c r="U763" s="5">
        <f t="shared" si="201"/>
        <v>1.9142065307908632E-2</v>
      </c>
    </row>
    <row r="764" spans="1:21" x14ac:dyDescent="0.25">
      <c r="A764">
        <v>64</v>
      </c>
      <c r="B764">
        <v>757</v>
      </c>
      <c r="C764" s="10">
        <f t="shared" si="194"/>
        <v>2430510.89</v>
      </c>
      <c r="D764" s="10">
        <f>'(Optional) Additional IN-OUT'!H771</f>
        <v>0</v>
      </c>
      <c r="E764" s="10">
        <f>ROUND(((C764+D764)*(1+Nocharge_monthly_return)),2)</f>
        <v>2440486.4900000002</v>
      </c>
      <c r="F764" s="10">
        <f t="shared" si="195"/>
        <v>762400.85</v>
      </c>
      <c r="G764" s="10">
        <f t="shared" si="188"/>
        <v>0</v>
      </c>
      <c r="H764" s="10">
        <f>ROUND(((F764+G764)*(1+Withcharge_monthly_return)),2)</f>
        <v>765529.99</v>
      </c>
      <c r="I764" s="10">
        <f t="shared" si="186"/>
        <v>1176.1400000000001</v>
      </c>
      <c r="J764" t="b">
        <f t="shared" si="196"/>
        <v>1</v>
      </c>
      <c r="K764" s="10">
        <f t="shared" si="187"/>
        <v>0</v>
      </c>
      <c r="L764" s="24">
        <f t="shared" si="197"/>
        <v>1176.1400000000001</v>
      </c>
      <c r="M764" s="24">
        <f t="shared" si="198"/>
        <v>764353.85</v>
      </c>
      <c r="N764" s="24">
        <f t="shared" si="199"/>
        <v>1676132.6400000001</v>
      </c>
      <c r="O764" s="24">
        <f t="shared" si="200"/>
        <v>393262.08000000025</v>
      </c>
      <c r="P764" s="24">
        <f t="shared" si="193"/>
        <v>114000</v>
      </c>
      <c r="Q764" s="7">
        <f t="shared" si="189"/>
        <v>20.407776228070176</v>
      </c>
      <c r="R764" s="7">
        <f t="shared" si="190"/>
        <v>5.7048583333333331</v>
      </c>
      <c r="S764" s="5">
        <f t="shared" si="191"/>
        <v>4.9765470479848098E-2</v>
      </c>
      <c r="T764" s="5">
        <f t="shared" si="192"/>
        <v>3.0623325415278881E-2</v>
      </c>
      <c r="U764" s="5">
        <f t="shared" si="201"/>
        <v>1.9142145064569217E-2</v>
      </c>
    </row>
    <row r="765" spans="1:21" x14ac:dyDescent="0.25">
      <c r="A765">
        <v>64</v>
      </c>
      <c r="B765">
        <v>758</v>
      </c>
      <c r="C765" s="10">
        <f t="shared" si="194"/>
        <v>2440486.4900000002</v>
      </c>
      <c r="D765" s="10">
        <f>'(Optional) Additional IN-OUT'!H772</f>
        <v>0</v>
      </c>
      <c r="E765" s="10">
        <f>ROUND(((C765+D765)*(1+Nocharge_monthly_return)),2)</f>
        <v>2450503.0299999998</v>
      </c>
      <c r="F765" s="10">
        <f t="shared" si="195"/>
        <v>764353.85</v>
      </c>
      <c r="G765" s="10">
        <f t="shared" si="188"/>
        <v>0</v>
      </c>
      <c r="H765" s="10">
        <f>ROUND(((F765+G765)*(1+Withcharge_monthly_return)),2)</f>
        <v>767491</v>
      </c>
      <c r="I765" s="10">
        <f t="shared" si="186"/>
        <v>1179.1600000000001</v>
      </c>
      <c r="J765" t="b">
        <f t="shared" si="196"/>
        <v>0</v>
      </c>
      <c r="K765" s="10">
        <f t="shared" si="187"/>
        <v>0</v>
      </c>
      <c r="L765" s="24">
        <f t="shared" si="197"/>
        <v>1179.1600000000001</v>
      </c>
      <c r="M765" s="24">
        <f t="shared" si="198"/>
        <v>766311.84</v>
      </c>
      <c r="N765" s="24">
        <f t="shared" si="199"/>
        <v>1684191.19</v>
      </c>
      <c r="O765" s="24">
        <f t="shared" si="200"/>
        <v>394441.24000000022</v>
      </c>
      <c r="P765" s="24">
        <f t="shared" si="193"/>
        <v>114000</v>
      </c>
      <c r="Q765" s="7">
        <f t="shared" si="189"/>
        <v>20.495640614035086</v>
      </c>
      <c r="R765" s="7">
        <f t="shared" si="190"/>
        <v>5.7220336842105262</v>
      </c>
      <c r="S765" s="5">
        <f t="shared" si="191"/>
        <v>4.9766279654714689E-2</v>
      </c>
      <c r="T765" s="5">
        <f t="shared" si="192"/>
        <v>3.0624054790200601E-2</v>
      </c>
      <c r="U765" s="5">
        <f t="shared" si="201"/>
        <v>1.9142224864514088E-2</v>
      </c>
    </row>
    <row r="766" spans="1:21" x14ac:dyDescent="0.25">
      <c r="A766">
        <v>64</v>
      </c>
      <c r="B766">
        <v>759</v>
      </c>
      <c r="C766" s="10">
        <f t="shared" si="194"/>
        <v>2450503.0299999998</v>
      </c>
      <c r="D766" s="10">
        <f>'(Optional) Additional IN-OUT'!H773</f>
        <v>0</v>
      </c>
      <c r="E766" s="10">
        <f>ROUND(((C766+D766)*(1+Nocharge_monthly_return)),2)</f>
        <v>2460560.6800000002</v>
      </c>
      <c r="F766" s="10">
        <f t="shared" si="195"/>
        <v>766311.84</v>
      </c>
      <c r="G766" s="10">
        <f t="shared" si="188"/>
        <v>0</v>
      </c>
      <c r="H766" s="10">
        <f>ROUND(((F766+G766)*(1+Withcharge_monthly_return)),2)</f>
        <v>769457.03</v>
      </c>
      <c r="I766" s="10">
        <f t="shared" si="186"/>
        <v>1182.18</v>
      </c>
      <c r="J766" t="b">
        <f t="shared" si="196"/>
        <v>0</v>
      </c>
      <c r="K766" s="10">
        <f t="shared" si="187"/>
        <v>0</v>
      </c>
      <c r="L766" s="24">
        <f t="shared" si="197"/>
        <v>1182.18</v>
      </c>
      <c r="M766" s="24">
        <f t="shared" si="198"/>
        <v>768274.85</v>
      </c>
      <c r="N766" s="24">
        <f t="shared" si="199"/>
        <v>1692285.83</v>
      </c>
      <c r="O766" s="24">
        <f t="shared" si="200"/>
        <v>395623.42000000022</v>
      </c>
      <c r="P766" s="24">
        <f t="shared" si="193"/>
        <v>114000</v>
      </c>
      <c r="Q766" s="7">
        <f t="shared" si="189"/>
        <v>20.583865614035091</v>
      </c>
      <c r="R766" s="7">
        <f t="shared" si="190"/>
        <v>5.7392530701754385</v>
      </c>
      <c r="S766" s="5">
        <f t="shared" si="191"/>
        <v>4.976708669059892E-2</v>
      </c>
      <c r="T766" s="5">
        <f t="shared" si="192"/>
        <v>3.062478233614134E-2</v>
      </c>
      <c r="U766" s="5">
        <f t="shared" si="201"/>
        <v>1.914230435445758E-2</v>
      </c>
    </row>
    <row r="767" spans="1:21" x14ac:dyDescent="0.25">
      <c r="A767">
        <v>64</v>
      </c>
      <c r="B767">
        <v>760</v>
      </c>
      <c r="C767" s="10">
        <f t="shared" si="194"/>
        <v>2460560.6800000002</v>
      </c>
      <c r="D767" s="10">
        <f>'(Optional) Additional IN-OUT'!H774</f>
        <v>0</v>
      </c>
      <c r="E767" s="10">
        <f>ROUND(((C767+D767)*(1+Nocharge_monthly_return)),2)</f>
        <v>2470659.61</v>
      </c>
      <c r="F767" s="10">
        <f t="shared" si="195"/>
        <v>768274.85</v>
      </c>
      <c r="G767" s="10">
        <f t="shared" si="188"/>
        <v>0</v>
      </c>
      <c r="H767" s="10">
        <f>ROUND(((F767+G767)*(1+Withcharge_monthly_return)),2)</f>
        <v>771428.1</v>
      </c>
      <c r="I767" s="10">
        <f t="shared" si="186"/>
        <v>1185.2</v>
      </c>
      <c r="J767" t="b">
        <f t="shared" si="196"/>
        <v>0</v>
      </c>
      <c r="K767" s="10">
        <f t="shared" si="187"/>
        <v>0</v>
      </c>
      <c r="L767" s="24">
        <f t="shared" si="197"/>
        <v>1185.2</v>
      </c>
      <c r="M767" s="24">
        <f t="shared" si="198"/>
        <v>770242.9</v>
      </c>
      <c r="N767" s="24">
        <f t="shared" si="199"/>
        <v>1700416.71</v>
      </c>
      <c r="O767" s="24">
        <f t="shared" si="200"/>
        <v>396808.62000000023</v>
      </c>
      <c r="P767" s="24">
        <f t="shared" si="193"/>
        <v>114000</v>
      </c>
      <c r="Q767" s="7">
        <f t="shared" si="189"/>
        <v>20.672452719298246</v>
      </c>
      <c r="R767" s="7">
        <f t="shared" si="190"/>
        <v>5.7565166666666672</v>
      </c>
      <c r="S767" s="5">
        <f t="shared" si="191"/>
        <v>4.9767891604531447E-2</v>
      </c>
      <c r="T767" s="5">
        <f t="shared" si="192"/>
        <v>3.0625508210708415E-2</v>
      </c>
      <c r="U767" s="5">
        <f t="shared" si="201"/>
        <v>1.9142383393823032E-2</v>
      </c>
    </row>
    <row r="768" spans="1:21" x14ac:dyDescent="0.25">
      <c r="A768">
        <v>64</v>
      </c>
      <c r="B768">
        <v>761</v>
      </c>
      <c r="C768" s="10">
        <f t="shared" si="194"/>
        <v>2470659.61</v>
      </c>
      <c r="D768" s="10">
        <f>'(Optional) Additional IN-OUT'!H775</f>
        <v>0</v>
      </c>
      <c r="E768" s="10">
        <f>ROUND(((C768+D768)*(1+Nocharge_monthly_return)),2)</f>
        <v>2480799.9900000002</v>
      </c>
      <c r="F768" s="10">
        <f t="shared" si="195"/>
        <v>770242.9</v>
      </c>
      <c r="G768" s="10">
        <f t="shared" si="188"/>
        <v>0</v>
      </c>
      <c r="H768" s="10">
        <f>ROUND(((F768+G768)*(1+Withcharge_monthly_return)),2)</f>
        <v>773404.22</v>
      </c>
      <c r="I768" s="10">
        <f t="shared" si="186"/>
        <v>1188.24</v>
      </c>
      <c r="J768" t="b">
        <f t="shared" si="196"/>
        <v>0</v>
      </c>
      <c r="K768" s="10">
        <f t="shared" si="187"/>
        <v>0</v>
      </c>
      <c r="L768" s="24">
        <f t="shared" si="197"/>
        <v>1188.24</v>
      </c>
      <c r="M768" s="24">
        <f t="shared" si="198"/>
        <v>772215.98</v>
      </c>
      <c r="N768" s="24">
        <f t="shared" si="199"/>
        <v>1708584.0100000002</v>
      </c>
      <c r="O768" s="24">
        <f t="shared" si="200"/>
        <v>397996.86000000022</v>
      </c>
      <c r="P768" s="24">
        <f t="shared" si="193"/>
        <v>114000</v>
      </c>
      <c r="Q768" s="7">
        <f t="shared" si="189"/>
        <v>20.761403421052634</v>
      </c>
      <c r="R768" s="7">
        <f t="shared" si="190"/>
        <v>5.7738243859649119</v>
      </c>
      <c r="S768" s="5">
        <f t="shared" si="191"/>
        <v>4.9768694408692561E-2</v>
      </c>
      <c r="T768" s="5">
        <f t="shared" si="192"/>
        <v>3.0626231937085087E-2</v>
      </c>
      <c r="U768" s="5">
        <f t="shared" si="201"/>
        <v>1.9142462471607474E-2</v>
      </c>
    </row>
    <row r="769" spans="1:21" x14ac:dyDescent="0.25">
      <c r="A769">
        <v>64</v>
      </c>
      <c r="B769">
        <v>762</v>
      </c>
      <c r="C769" s="10">
        <f t="shared" si="194"/>
        <v>2480799.9900000002</v>
      </c>
      <c r="D769" s="10">
        <f>'(Optional) Additional IN-OUT'!H776</f>
        <v>0</v>
      </c>
      <c r="E769" s="10">
        <f>ROUND(((C769+D769)*(1+Nocharge_monthly_return)),2)</f>
        <v>2490981.9900000002</v>
      </c>
      <c r="F769" s="10">
        <f t="shared" si="195"/>
        <v>772215.98</v>
      </c>
      <c r="G769" s="10">
        <f t="shared" si="188"/>
        <v>0</v>
      </c>
      <c r="H769" s="10">
        <f>ROUND(((F769+G769)*(1+Withcharge_monthly_return)),2)</f>
        <v>775385.4</v>
      </c>
      <c r="I769" s="10">
        <f t="shared" si="186"/>
        <v>1191.28</v>
      </c>
      <c r="J769" t="b">
        <f t="shared" si="196"/>
        <v>0</v>
      </c>
      <c r="K769" s="10">
        <f t="shared" si="187"/>
        <v>0</v>
      </c>
      <c r="L769" s="24">
        <f t="shared" si="197"/>
        <v>1191.28</v>
      </c>
      <c r="M769" s="24">
        <f t="shared" si="198"/>
        <v>774194.12</v>
      </c>
      <c r="N769" s="24">
        <f t="shared" si="199"/>
        <v>1716787.87</v>
      </c>
      <c r="O769" s="24">
        <f t="shared" si="200"/>
        <v>399188.14000000025</v>
      </c>
      <c r="P769" s="24">
        <f t="shared" si="193"/>
        <v>114000</v>
      </c>
      <c r="Q769" s="7">
        <f t="shared" si="189"/>
        <v>20.850719210526318</v>
      </c>
      <c r="R769" s="7">
        <f t="shared" si="190"/>
        <v>5.7911764912280699</v>
      </c>
      <c r="S769" s="5">
        <f t="shared" si="191"/>
        <v>4.9769495110521852E-2</v>
      </c>
      <c r="T769" s="5">
        <f t="shared" si="192"/>
        <v>3.0626953883756022E-2</v>
      </c>
      <c r="U769" s="5">
        <f t="shared" si="201"/>
        <v>1.9142541226765831E-2</v>
      </c>
    </row>
    <row r="770" spans="1:21" x14ac:dyDescent="0.25">
      <c r="A770">
        <v>64</v>
      </c>
      <c r="B770">
        <v>763</v>
      </c>
      <c r="C770" s="10">
        <f t="shared" si="194"/>
        <v>2490981.9900000002</v>
      </c>
      <c r="D770" s="10">
        <f>'(Optional) Additional IN-OUT'!H777</f>
        <v>0</v>
      </c>
      <c r="E770" s="10">
        <f>ROUND(((C770+D770)*(1+Nocharge_monthly_return)),2)</f>
        <v>2501205.7799999998</v>
      </c>
      <c r="F770" s="10">
        <f t="shared" si="195"/>
        <v>774194.12</v>
      </c>
      <c r="G770" s="10">
        <f t="shared" si="188"/>
        <v>0</v>
      </c>
      <c r="H770" s="10">
        <f>ROUND(((F770+G770)*(1+Withcharge_monthly_return)),2)</f>
        <v>777371.66</v>
      </c>
      <c r="I770" s="10">
        <f t="shared" si="186"/>
        <v>1194.3399999999999</v>
      </c>
      <c r="J770" t="b">
        <f t="shared" si="196"/>
        <v>0</v>
      </c>
      <c r="K770" s="10">
        <f t="shared" si="187"/>
        <v>0</v>
      </c>
      <c r="L770" s="24">
        <f t="shared" si="197"/>
        <v>1194.3399999999999</v>
      </c>
      <c r="M770" s="24">
        <f t="shared" si="198"/>
        <v>776177.32000000007</v>
      </c>
      <c r="N770" s="24">
        <f t="shared" si="199"/>
        <v>1725028.4599999997</v>
      </c>
      <c r="O770" s="24">
        <f t="shared" si="200"/>
        <v>400382.48000000027</v>
      </c>
      <c r="P770" s="24">
        <f t="shared" si="193"/>
        <v>114000</v>
      </c>
      <c r="Q770" s="7">
        <f t="shared" si="189"/>
        <v>20.940401578947366</v>
      </c>
      <c r="R770" s="7">
        <f t="shared" si="190"/>
        <v>5.8085729824561412</v>
      </c>
      <c r="S770" s="5">
        <f t="shared" si="191"/>
        <v>4.9770293712823772E-2</v>
      </c>
      <c r="T770" s="5">
        <f t="shared" si="192"/>
        <v>3.0627673786423115E-2</v>
      </c>
      <c r="U770" s="5">
        <f t="shared" si="201"/>
        <v>1.9142619926400657E-2</v>
      </c>
    </row>
    <row r="771" spans="1:21" x14ac:dyDescent="0.25">
      <c r="A771">
        <v>64</v>
      </c>
      <c r="B771">
        <v>764</v>
      </c>
      <c r="C771" s="10">
        <f t="shared" si="194"/>
        <v>2501205.7799999998</v>
      </c>
      <c r="D771" s="10">
        <f>'(Optional) Additional IN-OUT'!H778</f>
        <v>0</v>
      </c>
      <c r="E771" s="10">
        <f>ROUND(((C771+D771)*(1+Nocharge_monthly_return)),2)</f>
        <v>2511471.5299999998</v>
      </c>
      <c r="F771" s="10">
        <f t="shared" si="195"/>
        <v>776177.32000000007</v>
      </c>
      <c r="G771" s="10">
        <f t="shared" si="188"/>
        <v>0</v>
      </c>
      <c r="H771" s="10">
        <f>ROUND(((F771+G771)*(1+Withcharge_monthly_return)),2)</f>
        <v>779363</v>
      </c>
      <c r="I771" s="10">
        <f t="shared" si="186"/>
        <v>1197.4000000000001</v>
      </c>
      <c r="J771" t="b">
        <f t="shared" si="196"/>
        <v>0</v>
      </c>
      <c r="K771" s="10">
        <f t="shared" si="187"/>
        <v>0</v>
      </c>
      <c r="L771" s="24">
        <f t="shared" si="197"/>
        <v>1197.4000000000001</v>
      </c>
      <c r="M771" s="24">
        <f t="shared" si="198"/>
        <v>778165.6</v>
      </c>
      <c r="N771" s="24">
        <f t="shared" si="199"/>
        <v>1733305.9299999997</v>
      </c>
      <c r="O771" s="24">
        <f t="shared" si="200"/>
        <v>401579.8800000003</v>
      </c>
      <c r="P771" s="24">
        <f t="shared" si="193"/>
        <v>114000</v>
      </c>
      <c r="Q771" s="7">
        <f t="shared" si="189"/>
        <v>21.030452017543858</v>
      </c>
      <c r="R771" s="7">
        <f t="shared" si="190"/>
        <v>5.8260140350877192</v>
      </c>
      <c r="S771" s="5">
        <f t="shared" si="191"/>
        <v>4.9771090213874734E-2</v>
      </c>
      <c r="T771" s="5">
        <f t="shared" si="192"/>
        <v>3.0628391800296695E-2</v>
      </c>
      <c r="U771" s="5">
        <f t="shared" si="201"/>
        <v>1.914269841357804E-2</v>
      </c>
    </row>
    <row r="772" spans="1:21" x14ac:dyDescent="0.25">
      <c r="A772">
        <v>64</v>
      </c>
      <c r="B772">
        <v>765</v>
      </c>
      <c r="C772" s="10">
        <f t="shared" si="194"/>
        <v>2511471.5299999998</v>
      </c>
      <c r="D772" s="10">
        <f>'(Optional) Additional IN-OUT'!H779</f>
        <v>0</v>
      </c>
      <c r="E772" s="10">
        <f>ROUND(((C772+D772)*(1+Nocharge_monthly_return)),2)</f>
        <v>2521779.41</v>
      </c>
      <c r="F772" s="10">
        <f t="shared" si="195"/>
        <v>778165.6</v>
      </c>
      <c r="G772" s="10">
        <f t="shared" si="188"/>
        <v>0</v>
      </c>
      <c r="H772" s="10">
        <f>ROUND(((F772+G772)*(1+Withcharge_monthly_return)),2)</f>
        <v>781359.44</v>
      </c>
      <c r="I772" s="10">
        <f t="shared" si="186"/>
        <v>1200.46</v>
      </c>
      <c r="J772" t="b">
        <f t="shared" si="196"/>
        <v>0</v>
      </c>
      <c r="K772" s="10">
        <f t="shared" si="187"/>
        <v>0</v>
      </c>
      <c r="L772" s="24">
        <f t="shared" si="197"/>
        <v>1200.46</v>
      </c>
      <c r="M772" s="24">
        <f t="shared" si="198"/>
        <v>780158.98</v>
      </c>
      <c r="N772" s="24">
        <f t="shared" si="199"/>
        <v>1741620.4300000002</v>
      </c>
      <c r="O772" s="24">
        <f t="shared" si="200"/>
        <v>402780.34000000032</v>
      </c>
      <c r="P772" s="24">
        <f t="shared" si="193"/>
        <v>114000</v>
      </c>
      <c r="Q772" s="7">
        <f t="shared" si="189"/>
        <v>21.12087201754386</v>
      </c>
      <c r="R772" s="7">
        <f t="shared" si="190"/>
        <v>5.8434998245614036</v>
      </c>
      <c r="S772" s="5">
        <f t="shared" si="191"/>
        <v>4.9771884607525629E-2</v>
      </c>
      <c r="T772" s="5">
        <f t="shared" si="192"/>
        <v>3.0629108077591796E-2</v>
      </c>
      <c r="U772" s="5">
        <f t="shared" si="201"/>
        <v>1.9142776529933833E-2</v>
      </c>
    </row>
    <row r="773" spans="1:21" x14ac:dyDescent="0.25">
      <c r="A773">
        <v>64</v>
      </c>
      <c r="B773">
        <v>766</v>
      </c>
      <c r="C773" s="10">
        <f t="shared" si="194"/>
        <v>2521779.41</v>
      </c>
      <c r="D773" s="10">
        <f>'(Optional) Additional IN-OUT'!H780</f>
        <v>0</v>
      </c>
      <c r="E773" s="10">
        <f>ROUND(((C773+D773)*(1+Nocharge_monthly_return)),2)</f>
        <v>2532129.6</v>
      </c>
      <c r="F773" s="10">
        <f t="shared" si="195"/>
        <v>780158.98</v>
      </c>
      <c r="G773" s="10">
        <f t="shared" si="188"/>
        <v>0</v>
      </c>
      <c r="H773" s="10">
        <f>ROUND(((F773+G773)*(1+Withcharge_monthly_return)),2)</f>
        <v>783361</v>
      </c>
      <c r="I773" s="10">
        <f t="shared" si="186"/>
        <v>1203.54</v>
      </c>
      <c r="J773" t="b">
        <f t="shared" si="196"/>
        <v>0</v>
      </c>
      <c r="K773" s="10">
        <f t="shared" si="187"/>
        <v>0</v>
      </c>
      <c r="L773" s="24">
        <f t="shared" si="197"/>
        <v>1203.54</v>
      </c>
      <c r="M773" s="24">
        <f t="shared" si="198"/>
        <v>782157.46</v>
      </c>
      <c r="N773" s="24">
        <f t="shared" si="199"/>
        <v>1749972.1400000001</v>
      </c>
      <c r="O773" s="24">
        <f t="shared" si="200"/>
        <v>403983.8800000003</v>
      </c>
      <c r="P773" s="24">
        <f t="shared" si="193"/>
        <v>114000</v>
      </c>
      <c r="Q773" s="7">
        <f t="shared" si="189"/>
        <v>21.211663157894737</v>
      </c>
      <c r="R773" s="7">
        <f t="shared" si="190"/>
        <v>5.8610303508771926</v>
      </c>
      <c r="S773" s="5">
        <f t="shared" si="191"/>
        <v>4.9772676948251868E-2</v>
      </c>
      <c r="T773" s="5">
        <f t="shared" si="192"/>
        <v>3.0629822354713527E-2</v>
      </c>
      <c r="U773" s="5">
        <f t="shared" si="201"/>
        <v>1.9142854593538341E-2</v>
      </c>
    </row>
    <row r="774" spans="1:21" x14ac:dyDescent="0.25">
      <c r="A774">
        <v>64</v>
      </c>
      <c r="B774">
        <v>767</v>
      </c>
      <c r="C774" s="10">
        <f t="shared" si="194"/>
        <v>2532129.6</v>
      </c>
      <c r="D774" s="10">
        <f>'(Optional) Additional IN-OUT'!H781</f>
        <v>0</v>
      </c>
      <c r="E774" s="10">
        <f>ROUND(((C774+D774)*(1+Nocharge_monthly_return)),2)</f>
        <v>2542522.27</v>
      </c>
      <c r="F774" s="10">
        <f t="shared" si="195"/>
        <v>782157.46</v>
      </c>
      <c r="G774" s="10">
        <f t="shared" si="188"/>
        <v>0</v>
      </c>
      <c r="H774" s="10">
        <f>ROUND(((F774+G774)*(1+Withcharge_monthly_return)),2)</f>
        <v>785367.69</v>
      </c>
      <c r="I774" s="10">
        <f t="shared" si="186"/>
        <v>1206.6199999999999</v>
      </c>
      <c r="J774" t="b">
        <f t="shared" si="196"/>
        <v>0</v>
      </c>
      <c r="K774" s="10">
        <f t="shared" si="187"/>
        <v>0</v>
      </c>
      <c r="L774" s="24">
        <f t="shared" si="197"/>
        <v>1206.6199999999999</v>
      </c>
      <c r="M774" s="24">
        <f t="shared" si="198"/>
        <v>784161.07</v>
      </c>
      <c r="N774" s="24">
        <f t="shared" si="199"/>
        <v>1758361.2000000002</v>
      </c>
      <c r="O774" s="24">
        <f t="shared" si="200"/>
        <v>405190.50000000029</v>
      </c>
      <c r="P774" s="24">
        <f t="shared" si="193"/>
        <v>114000</v>
      </c>
      <c r="Q774" s="7">
        <f t="shared" si="189"/>
        <v>21.302826929824562</v>
      </c>
      <c r="R774" s="7">
        <f t="shared" si="190"/>
        <v>5.8786058771929817</v>
      </c>
      <c r="S774" s="5">
        <f t="shared" si="191"/>
        <v>4.9773467220310487E-2</v>
      </c>
      <c r="T774" s="5">
        <f t="shared" si="192"/>
        <v>3.0630534988393993E-2</v>
      </c>
      <c r="U774" s="5">
        <f t="shared" si="201"/>
        <v>1.9142932231916494E-2</v>
      </c>
    </row>
    <row r="775" spans="1:21" x14ac:dyDescent="0.25">
      <c r="A775">
        <v>64</v>
      </c>
      <c r="B775">
        <v>768</v>
      </c>
      <c r="C775" s="10">
        <f t="shared" si="194"/>
        <v>2542522.27</v>
      </c>
      <c r="D775" s="10">
        <f>'(Optional) Additional IN-OUT'!H782</f>
        <v>0</v>
      </c>
      <c r="E775" s="10">
        <f>ROUND(((C775+D775)*(1+Nocharge_monthly_return)),2)</f>
        <v>2552957.6</v>
      </c>
      <c r="F775" s="10">
        <f t="shared" si="195"/>
        <v>784161.07</v>
      </c>
      <c r="G775" s="10">
        <f t="shared" si="188"/>
        <v>0</v>
      </c>
      <c r="H775" s="10">
        <f>ROUND(((F775+G775)*(1+Withcharge_monthly_return)),2)</f>
        <v>787379.52</v>
      </c>
      <c r="I775" s="10">
        <f t="shared" si="186"/>
        <v>1209.71</v>
      </c>
      <c r="J775" t="b">
        <f t="shared" si="196"/>
        <v>0</v>
      </c>
      <c r="K775" s="10">
        <f t="shared" si="187"/>
        <v>0</v>
      </c>
      <c r="L775" s="24">
        <f t="shared" si="197"/>
        <v>1209.71</v>
      </c>
      <c r="M775" s="24">
        <f t="shared" si="198"/>
        <v>786169.81</v>
      </c>
      <c r="N775" s="24">
        <f t="shared" si="199"/>
        <v>1766787.79</v>
      </c>
      <c r="O775" s="24">
        <f t="shared" si="200"/>
        <v>406400.21000000031</v>
      </c>
      <c r="P775" s="24">
        <f t="shared" si="193"/>
        <v>114000</v>
      </c>
      <c r="Q775" s="7">
        <f t="shared" si="189"/>
        <v>21.394364912280704</v>
      </c>
      <c r="R775" s="7">
        <f t="shared" si="190"/>
        <v>5.8962264035087726</v>
      </c>
      <c r="S775" s="5">
        <f t="shared" si="191"/>
        <v>4.9774255468097418E-2</v>
      </c>
      <c r="T775" s="5">
        <f t="shared" si="192"/>
        <v>3.0631245714757248E-2</v>
      </c>
      <c r="U775" s="5">
        <f t="shared" si="201"/>
        <v>1.9143009753340171E-2</v>
      </c>
    </row>
    <row r="776" spans="1:21" x14ac:dyDescent="0.25">
      <c r="A776">
        <v>65</v>
      </c>
      <c r="B776">
        <v>769</v>
      </c>
      <c r="C776" s="10">
        <f t="shared" si="194"/>
        <v>2552957.6</v>
      </c>
      <c r="D776" s="10">
        <f>'(Optional) Additional IN-OUT'!H783</f>
        <v>0</v>
      </c>
      <c r="E776" s="10">
        <f>ROUND(((C776+D776)*(1+Nocharge_monthly_return)),2)</f>
        <v>2563435.7599999998</v>
      </c>
      <c r="F776" s="10">
        <f t="shared" si="195"/>
        <v>786169.81</v>
      </c>
      <c r="G776" s="10">
        <f t="shared" si="188"/>
        <v>0</v>
      </c>
      <c r="H776" s="10">
        <f>ROUND(((F776+G776)*(1+Withcharge_monthly_return)),2)</f>
        <v>789396.5</v>
      </c>
      <c r="I776" s="10">
        <f t="shared" ref="I776:I839" si="202">ROUND(H776*Monthly_charges,2)</f>
        <v>1212.81</v>
      </c>
      <c r="J776" t="b">
        <f t="shared" si="196"/>
        <v>1</v>
      </c>
      <c r="K776" s="10">
        <f t="shared" ref="K776:K839" si="203">IF(J776=TRUE,EQ_Ongoing_Monetary+Product_Ongoing_Monetary,0)</f>
        <v>0</v>
      </c>
      <c r="L776" s="24">
        <f t="shared" si="197"/>
        <v>1212.81</v>
      </c>
      <c r="M776" s="24">
        <f t="shared" si="198"/>
        <v>788183.69</v>
      </c>
      <c r="N776" s="24">
        <f t="shared" si="199"/>
        <v>1775252.0699999998</v>
      </c>
      <c r="O776" s="24">
        <f t="shared" si="200"/>
        <v>407613.02000000031</v>
      </c>
      <c r="P776" s="24">
        <f t="shared" si="193"/>
        <v>114000</v>
      </c>
      <c r="Q776" s="7">
        <f t="shared" si="189"/>
        <v>21.486278596491225</v>
      </c>
      <c r="R776" s="7">
        <f t="shared" si="190"/>
        <v>5.9138920175438594</v>
      </c>
      <c r="S776" s="5">
        <f t="shared" si="191"/>
        <v>4.977504166670748E-2</v>
      </c>
      <c r="T776" s="5">
        <f t="shared" si="192"/>
        <v>3.0631954477411166E-2</v>
      </c>
      <c r="U776" s="5">
        <f t="shared" si="201"/>
        <v>1.9143087189296314E-2</v>
      </c>
    </row>
    <row r="777" spans="1:21" x14ac:dyDescent="0.25">
      <c r="A777">
        <v>65</v>
      </c>
      <c r="B777">
        <v>770</v>
      </c>
      <c r="C777" s="10">
        <f t="shared" si="194"/>
        <v>2563435.7599999998</v>
      </c>
      <c r="D777" s="10">
        <f>'(Optional) Additional IN-OUT'!H784</f>
        <v>0</v>
      </c>
      <c r="E777" s="10">
        <f>ROUND(((C777+D777)*(1+Nocharge_monthly_return)),2)</f>
        <v>2573956.92</v>
      </c>
      <c r="F777" s="10">
        <f t="shared" si="195"/>
        <v>788183.69</v>
      </c>
      <c r="G777" s="10">
        <f t="shared" ref="G777:G840" si="204">D777</f>
        <v>0</v>
      </c>
      <c r="H777" s="10">
        <f>ROUND(((F777+G777)*(1+Withcharge_monthly_return)),2)</f>
        <v>791418.65</v>
      </c>
      <c r="I777" s="10">
        <f t="shared" si="202"/>
        <v>1215.92</v>
      </c>
      <c r="J777" t="b">
        <f t="shared" si="196"/>
        <v>0</v>
      </c>
      <c r="K777" s="10">
        <f t="shared" si="203"/>
        <v>0</v>
      </c>
      <c r="L777" s="24">
        <f t="shared" si="197"/>
        <v>1215.92</v>
      </c>
      <c r="M777" s="24">
        <f t="shared" si="198"/>
        <v>790202.73</v>
      </c>
      <c r="N777" s="24">
        <f t="shared" si="199"/>
        <v>1783754.19</v>
      </c>
      <c r="O777" s="24">
        <f t="shared" si="200"/>
        <v>408828.94000000029</v>
      </c>
      <c r="P777" s="24">
        <f t="shared" si="193"/>
        <v>114000</v>
      </c>
      <c r="Q777" s="7">
        <f t="shared" ref="Q777:Q840" si="205">(E777/P777)-1</f>
        <v>21.578569473684208</v>
      </c>
      <c r="R777" s="7">
        <f t="shared" ref="R777:R840" si="206">(M777/P777)-1</f>
        <v>5.9316028947368418</v>
      </c>
      <c r="S777" s="5">
        <f t="shared" ref="S777:S840" si="207">RATE(B777/12,,P777,-E777)</f>
        <v>4.9775825787330842E-2</v>
      </c>
      <c r="T777" s="5">
        <f t="shared" ref="T777:T840" si="208">RATE(B777/12,,P777,-M777)</f>
        <v>3.0632661423486876E-2</v>
      </c>
      <c r="U777" s="5">
        <f t="shared" si="201"/>
        <v>1.9143164363843966E-2</v>
      </c>
    </row>
    <row r="778" spans="1:21" x14ac:dyDescent="0.25">
      <c r="A778">
        <v>65</v>
      </c>
      <c r="B778">
        <v>771</v>
      </c>
      <c r="C778" s="10">
        <f t="shared" si="194"/>
        <v>2573956.92</v>
      </c>
      <c r="D778" s="10">
        <f>'(Optional) Additional IN-OUT'!H785</f>
        <v>0</v>
      </c>
      <c r="E778" s="10">
        <f>ROUND(((C778+D778)*(1+Nocharge_monthly_return)),2)</f>
        <v>2584521.2599999998</v>
      </c>
      <c r="F778" s="10">
        <f t="shared" si="195"/>
        <v>790202.73</v>
      </c>
      <c r="G778" s="10">
        <f t="shared" si="204"/>
        <v>0</v>
      </c>
      <c r="H778" s="10">
        <f>ROUND(((F778+G778)*(1+Withcharge_monthly_return)),2)</f>
        <v>793445.98</v>
      </c>
      <c r="I778" s="10">
        <f t="shared" si="202"/>
        <v>1219.03</v>
      </c>
      <c r="J778" t="b">
        <f t="shared" si="196"/>
        <v>0</v>
      </c>
      <c r="K778" s="10">
        <f t="shared" si="203"/>
        <v>0</v>
      </c>
      <c r="L778" s="24">
        <f t="shared" si="197"/>
        <v>1219.03</v>
      </c>
      <c r="M778" s="24">
        <f t="shared" si="198"/>
        <v>792226.95</v>
      </c>
      <c r="N778" s="24">
        <f t="shared" si="199"/>
        <v>1792294.3099999998</v>
      </c>
      <c r="O778" s="24">
        <f t="shared" si="200"/>
        <v>410047.97000000032</v>
      </c>
      <c r="P778" s="24">
        <f t="shared" ref="P778:P841" si="209">P777+D778</f>
        <v>114000</v>
      </c>
      <c r="Q778" s="7">
        <f t="shared" si="205"/>
        <v>21.671239122807016</v>
      </c>
      <c r="R778" s="7">
        <f t="shared" si="206"/>
        <v>5.9493592105263158</v>
      </c>
      <c r="S778" s="5">
        <f t="shared" si="207"/>
        <v>4.9776607860564315E-2</v>
      </c>
      <c r="T778" s="5">
        <f t="shared" si="208"/>
        <v>3.0633366697250579E-2</v>
      </c>
      <c r="U778" s="5">
        <f t="shared" si="201"/>
        <v>1.9143241163313736E-2</v>
      </c>
    </row>
    <row r="779" spans="1:21" x14ac:dyDescent="0.25">
      <c r="A779">
        <v>65</v>
      </c>
      <c r="B779">
        <v>772</v>
      </c>
      <c r="C779" s="10">
        <f t="shared" si="194"/>
        <v>2584521.2599999998</v>
      </c>
      <c r="D779" s="10">
        <f>'(Optional) Additional IN-OUT'!H786</f>
        <v>0</v>
      </c>
      <c r="E779" s="10">
        <f>ROUND(((C779+D779)*(1+Nocharge_monthly_return)),2)</f>
        <v>2595128.96</v>
      </c>
      <c r="F779" s="10">
        <f t="shared" si="195"/>
        <v>792226.95</v>
      </c>
      <c r="G779" s="10">
        <f t="shared" si="204"/>
        <v>0</v>
      </c>
      <c r="H779" s="10">
        <f>ROUND(((F779+G779)*(1+Withcharge_monthly_return)),2)</f>
        <v>795478.5</v>
      </c>
      <c r="I779" s="10">
        <f t="shared" si="202"/>
        <v>1222.1600000000001</v>
      </c>
      <c r="J779" t="b">
        <f t="shared" si="196"/>
        <v>0</v>
      </c>
      <c r="K779" s="10">
        <f t="shared" si="203"/>
        <v>0</v>
      </c>
      <c r="L779" s="24">
        <f t="shared" si="197"/>
        <v>1222.1600000000001</v>
      </c>
      <c r="M779" s="24">
        <f t="shared" si="198"/>
        <v>794256.34</v>
      </c>
      <c r="N779" s="24">
        <f t="shared" si="199"/>
        <v>1800872.62</v>
      </c>
      <c r="O779" s="24">
        <f t="shared" si="200"/>
        <v>411270.1300000003</v>
      </c>
      <c r="P779" s="24">
        <f t="shared" si="209"/>
        <v>114000</v>
      </c>
      <c r="Q779" s="7">
        <f t="shared" si="205"/>
        <v>21.764289122807018</v>
      </c>
      <c r="R779" s="7">
        <f t="shared" si="206"/>
        <v>5.967160877192982</v>
      </c>
      <c r="S779" s="5">
        <f t="shared" si="207"/>
        <v>4.9777387911927769E-2</v>
      </c>
      <c r="T779" s="5">
        <f t="shared" si="208"/>
        <v>3.0634069835033684E-2</v>
      </c>
      <c r="U779" s="5">
        <f t="shared" si="201"/>
        <v>1.9143318076894084E-2</v>
      </c>
    </row>
    <row r="780" spans="1:21" x14ac:dyDescent="0.25">
      <c r="A780">
        <v>65</v>
      </c>
      <c r="B780">
        <v>773</v>
      </c>
      <c r="C780" s="10">
        <f t="shared" si="194"/>
        <v>2595128.96</v>
      </c>
      <c r="D780" s="10">
        <f>'(Optional) Additional IN-OUT'!H787</f>
        <v>0</v>
      </c>
      <c r="E780" s="10">
        <f>ROUND(((C780+D780)*(1+Nocharge_monthly_return)),2)</f>
        <v>2605780.2000000002</v>
      </c>
      <c r="F780" s="10">
        <f t="shared" si="195"/>
        <v>794256.34</v>
      </c>
      <c r="G780" s="10">
        <f t="shared" si="204"/>
        <v>0</v>
      </c>
      <c r="H780" s="10">
        <f>ROUND(((F780+G780)*(1+Withcharge_monthly_return)),2)</f>
        <v>797516.22</v>
      </c>
      <c r="I780" s="10">
        <f t="shared" si="202"/>
        <v>1225.29</v>
      </c>
      <c r="J780" t="b">
        <f t="shared" si="196"/>
        <v>0</v>
      </c>
      <c r="K780" s="10">
        <f t="shared" si="203"/>
        <v>0</v>
      </c>
      <c r="L780" s="24">
        <f t="shared" si="197"/>
        <v>1225.29</v>
      </c>
      <c r="M780" s="24">
        <f t="shared" si="198"/>
        <v>796290.92999999993</v>
      </c>
      <c r="N780" s="24">
        <f t="shared" si="199"/>
        <v>1809489.2700000003</v>
      </c>
      <c r="O780" s="24">
        <f t="shared" si="200"/>
        <v>412495.42000000027</v>
      </c>
      <c r="P780" s="24">
        <f t="shared" si="209"/>
        <v>114000</v>
      </c>
      <c r="Q780" s="7">
        <f t="shared" si="205"/>
        <v>21.857721052631579</v>
      </c>
      <c r="R780" s="7">
        <f t="shared" si="206"/>
        <v>5.9850081578947361</v>
      </c>
      <c r="S780" s="5">
        <f t="shared" si="207"/>
        <v>4.9778165961973285E-2</v>
      </c>
      <c r="T780" s="5">
        <f t="shared" si="208"/>
        <v>3.0634771183378876E-2</v>
      </c>
      <c r="U780" s="5">
        <f t="shared" si="201"/>
        <v>1.9143394778594409E-2</v>
      </c>
    </row>
    <row r="781" spans="1:21" x14ac:dyDescent="0.25">
      <c r="A781">
        <v>65</v>
      </c>
      <c r="B781">
        <v>774</v>
      </c>
      <c r="C781" s="10">
        <f t="shared" si="194"/>
        <v>2605780.2000000002</v>
      </c>
      <c r="D781" s="10">
        <f>'(Optional) Additional IN-OUT'!H788</f>
        <v>0</v>
      </c>
      <c r="E781" s="10">
        <f>ROUND(((C781+D781)*(1+Nocharge_monthly_return)),2)</f>
        <v>2616475.16</v>
      </c>
      <c r="F781" s="10">
        <f t="shared" si="195"/>
        <v>796290.92999999993</v>
      </c>
      <c r="G781" s="10">
        <f t="shared" si="204"/>
        <v>0</v>
      </c>
      <c r="H781" s="10">
        <f>ROUND(((F781+G781)*(1+Withcharge_monthly_return)),2)</f>
        <v>799559.16</v>
      </c>
      <c r="I781" s="10">
        <f t="shared" si="202"/>
        <v>1228.42</v>
      </c>
      <c r="J781" t="b">
        <f t="shared" si="196"/>
        <v>0</v>
      </c>
      <c r="K781" s="10">
        <f t="shared" si="203"/>
        <v>0</v>
      </c>
      <c r="L781" s="24">
        <f t="shared" si="197"/>
        <v>1228.42</v>
      </c>
      <c r="M781" s="24">
        <f t="shared" si="198"/>
        <v>798330.74</v>
      </c>
      <c r="N781" s="24">
        <f t="shared" si="199"/>
        <v>1818144.4200000002</v>
      </c>
      <c r="O781" s="24">
        <f t="shared" si="200"/>
        <v>413723.84000000026</v>
      </c>
      <c r="P781" s="24">
        <f t="shared" si="209"/>
        <v>114000</v>
      </c>
      <c r="Q781" s="7">
        <f t="shared" si="205"/>
        <v>21.951536491228072</v>
      </c>
      <c r="R781" s="7">
        <f t="shared" si="206"/>
        <v>6.0029012280701757</v>
      </c>
      <c r="S781" s="5">
        <f t="shared" si="207"/>
        <v>4.9778942026396475E-2</v>
      </c>
      <c r="T781" s="5">
        <f t="shared" si="208"/>
        <v>3.0635470882763211E-2</v>
      </c>
      <c r="U781" s="5">
        <f t="shared" si="201"/>
        <v>1.9143471143633264E-2</v>
      </c>
    </row>
    <row r="782" spans="1:21" x14ac:dyDescent="0.25">
      <c r="A782">
        <v>65</v>
      </c>
      <c r="B782">
        <v>775</v>
      </c>
      <c r="C782" s="10">
        <f t="shared" si="194"/>
        <v>2616475.16</v>
      </c>
      <c r="D782" s="10">
        <f>'(Optional) Additional IN-OUT'!H789</f>
        <v>0</v>
      </c>
      <c r="E782" s="10">
        <f>ROUND(((C782+D782)*(1+Nocharge_monthly_return)),2)</f>
        <v>2627214.0099999998</v>
      </c>
      <c r="F782" s="10">
        <f t="shared" si="195"/>
        <v>798330.74</v>
      </c>
      <c r="G782" s="10">
        <f t="shared" si="204"/>
        <v>0</v>
      </c>
      <c r="H782" s="10">
        <f>ROUND(((F782+G782)*(1+Withcharge_monthly_return)),2)</f>
        <v>801607.35</v>
      </c>
      <c r="I782" s="10">
        <f t="shared" si="202"/>
        <v>1231.57</v>
      </c>
      <c r="J782" t="b">
        <f t="shared" si="196"/>
        <v>0</v>
      </c>
      <c r="K782" s="10">
        <f t="shared" si="203"/>
        <v>0</v>
      </c>
      <c r="L782" s="24">
        <f t="shared" si="197"/>
        <v>1231.57</v>
      </c>
      <c r="M782" s="24">
        <f t="shared" si="198"/>
        <v>800375.78</v>
      </c>
      <c r="N782" s="24">
        <f t="shared" si="199"/>
        <v>1826838.2299999997</v>
      </c>
      <c r="O782" s="24">
        <f t="shared" si="200"/>
        <v>414955.41000000027</v>
      </c>
      <c r="P782" s="24">
        <f t="shared" si="209"/>
        <v>114000</v>
      </c>
      <c r="Q782" s="7">
        <f t="shared" si="205"/>
        <v>22.04573692982456</v>
      </c>
      <c r="R782" s="7">
        <f t="shared" si="206"/>
        <v>6.0208401754385967</v>
      </c>
      <c r="S782" s="5">
        <f t="shared" si="207"/>
        <v>4.9779716054272193E-2</v>
      </c>
      <c r="T782" s="5">
        <f t="shared" si="208"/>
        <v>3.0636168871510768E-2</v>
      </c>
      <c r="U782" s="5">
        <f t="shared" si="201"/>
        <v>1.9143547182761424E-2</v>
      </c>
    </row>
    <row r="783" spans="1:21" x14ac:dyDescent="0.25">
      <c r="A783">
        <v>65</v>
      </c>
      <c r="B783">
        <v>776</v>
      </c>
      <c r="C783" s="10">
        <f t="shared" si="194"/>
        <v>2627214.0099999998</v>
      </c>
      <c r="D783" s="10">
        <f>'(Optional) Additional IN-OUT'!H790</f>
        <v>0</v>
      </c>
      <c r="E783" s="10">
        <f>ROUND(((C783+D783)*(1+Nocharge_monthly_return)),2)</f>
        <v>2637996.94</v>
      </c>
      <c r="F783" s="10">
        <f t="shared" si="195"/>
        <v>800375.78</v>
      </c>
      <c r="G783" s="10">
        <f t="shared" si="204"/>
        <v>0</v>
      </c>
      <c r="H783" s="10">
        <f>ROUND(((F783+G783)*(1+Withcharge_monthly_return)),2)</f>
        <v>803660.78</v>
      </c>
      <c r="I783" s="10">
        <f t="shared" si="202"/>
        <v>1234.73</v>
      </c>
      <c r="J783" t="b">
        <f t="shared" si="196"/>
        <v>0</v>
      </c>
      <c r="K783" s="10">
        <f t="shared" si="203"/>
        <v>0</v>
      </c>
      <c r="L783" s="24">
        <f t="shared" si="197"/>
        <v>1234.73</v>
      </c>
      <c r="M783" s="24">
        <f t="shared" si="198"/>
        <v>802426.05</v>
      </c>
      <c r="N783" s="24">
        <f t="shared" si="199"/>
        <v>1835570.89</v>
      </c>
      <c r="O783" s="24">
        <f t="shared" si="200"/>
        <v>416190.14000000025</v>
      </c>
      <c r="P783" s="24">
        <f t="shared" si="209"/>
        <v>114000</v>
      </c>
      <c r="Q783" s="7">
        <f t="shared" si="205"/>
        <v>22.140324035087719</v>
      </c>
      <c r="R783" s="7">
        <f t="shared" si="206"/>
        <v>6.0388250000000001</v>
      </c>
      <c r="S783" s="5">
        <f t="shared" si="207"/>
        <v>4.9780488114436847E-2</v>
      </c>
      <c r="T783" s="5">
        <f t="shared" si="208"/>
        <v>3.0636864889653864E-2</v>
      </c>
      <c r="U783" s="5">
        <f t="shared" si="201"/>
        <v>1.9143623224782982E-2</v>
      </c>
    </row>
    <row r="784" spans="1:21" x14ac:dyDescent="0.25">
      <c r="A784">
        <v>65</v>
      </c>
      <c r="B784">
        <v>777</v>
      </c>
      <c r="C784" s="10">
        <f t="shared" si="194"/>
        <v>2637996.94</v>
      </c>
      <c r="D784" s="10">
        <f>'(Optional) Additional IN-OUT'!H791</f>
        <v>0</v>
      </c>
      <c r="E784" s="10">
        <f>ROUND(((C784+D784)*(1+Nocharge_monthly_return)),2)</f>
        <v>2648824.13</v>
      </c>
      <c r="F784" s="10">
        <f t="shared" si="195"/>
        <v>802426.05</v>
      </c>
      <c r="G784" s="10">
        <f t="shared" si="204"/>
        <v>0</v>
      </c>
      <c r="H784" s="10">
        <f>ROUND(((F784+G784)*(1+Withcharge_monthly_return)),2)</f>
        <v>805719.46</v>
      </c>
      <c r="I784" s="10">
        <f t="shared" si="202"/>
        <v>1237.8900000000001</v>
      </c>
      <c r="J784" t="b">
        <f t="shared" si="196"/>
        <v>0</v>
      </c>
      <c r="K784" s="10">
        <f t="shared" si="203"/>
        <v>0</v>
      </c>
      <c r="L784" s="24">
        <f t="shared" si="197"/>
        <v>1237.8900000000001</v>
      </c>
      <c r="M784" s="24">
        <f t="shared" si="198"/>
        <v>804481.57</v>
      </c>
      <c r="N784" s="24">
        <f t="shared" si="199"/>
        <v>1844342.56</v>
      </c>
      <c r="O784" s="24">
        <f t="shared" si="200"/>
        <v>417428.03000000026</v>
      </c>
      <c r="P784" s="24">
        <f t="shared" si="209"/>
        <v>114000</v>
      </c>
      <c r="Q784" s="7">
        <f t="shared" si="205"/>
        <v>22.235299385964911</v>
      </c>
      <c r="R784" s="7">
        <f t="shared" si="206"/>
        <v>6.0568558771929819</v>
      </c>
      <c r="S784" s="5">
        <f t="shared" si="207"/>
        <v>4.9781258208646421E-2</v>
      </c>
      <c r="T784" s="5">
        <f t="shared" si="208"/>
        <v>3.0637559076313964E-2</v>
      </c>
      <c r="U784" s="5">
        <f t="shared" si="201"/>
        <v>1.9143699132332458E-2</v>
      </c>
    </row>
    <row r="785" spans="1:21" x14ac:dyDescent="0.25">
      <c r="A785">
        <v>65</v>
      </c>
      <c r="B785">
        <v>778</v>
      </c>
      <c r="C785" s="10">
        <f t="shared" si="194"/>
        <v>2648824.13</v>
      </c>
      <c r="D785" s="10">
        <f>'(Optional) Additional IN-OUT'!H792</f>
        <v>0</v>
      </c>
      <c r="E785" s="10">
        <f>ROUND(((C785+D785)*(1+Nocharge_monthly_return)),2)</f>
        <v>2659695.75</v>
      </c>
      <c r="F785" s="10">
        <f t="shared" si="195"/>
        <v>804481.57</v>
      </c>
      <c r="G785" s="10">
        <f t="shared" si="204"/>
        <v>0</v>
      </c>
      <c r="H785" s="10">
        <f>ROUND(((F785+G785)*(1+Withcharge_monthly_return)),2)</f>
        <v>807783.42</v>
      </c>
      <c r="I785" s="10">
        <f t="shared" si="202"/>
        <v>1241.06</v>
      </c>
      <c r="J785" t="b">
        <f t="shared" si="196"/>
        <v>0</v>
      </c>
      <c r="K785" s="10">
        <f t="shared" si="203"/>
        <v>0</v>
      </c>
      <c r="L785" s="24">
        <f t="shared" si="197"/>
        <v>1241.06</v>
      </c>
      <c r="M785" s="24">
        <f t="shared" si="198"/>
        <v>806542.36</v>
      </c>
      <c r="N785" s="24">
        <f t="shared" si="199"/>
        <v>1853153.3900000001</v>
      </c>
      <c r="O785" s="24">
        <f t="shared" si="200"/>
        <v>418669.09000000026</v>
      </c>
      <c r="P785" s="24">
        <f t="shared" si="209"/>
        <v>114000</v>
      </c>
      <c r="Q785" s="7">
        <f t="shared" si="205"/>
        <v>22.330664473684209</v>
      </c>
      <c r="R785" s="7">
        <f t="shared" si="206"/>
        <v>6.07493298245614</v>
      </c>
      <c r="S785" s="5">
        <f t="shared" si="207"/>
        <v>4.9782026273342175E-2</v>
      </c>
      <c r="T785" s="5">
        <f t="shared" si="208"/>
        <v>3.0638251567884262E-2</v>
      </c>
      <c r="U785" s="5">
        <f t="shared" si="201"/>
        <v>1.9143774705457913E-2</v>
      </c>
    </row>
    <row r="786" spans="1:21" x14ac:dyDescent="0.25">
      <c r="A786">
        <v>65</v>
      </c>
      <c r="B786">
        <v>779</v>
      </c>
      <c r="C786" s="10">
        <f t="shared" si="194"/>
        <v>2659695.75</v>
      </c>
      <c r="D786" s="10">
        <f>'(Optional) Additional IN-OUT'!H793</f>
        <v>0</v>
      </c>
      <c r="E786" s="10">
        <f>ROUND(((C786+D786)*(1+Nocharge_monthly_return)),2)</f>
        <v>2670611.9900000002</v>
      </c>
      <c r="F786" s="10">
        <f t="shared" si="195"/>
        <v>806542.36</v>
      </c>
      <c r="G786" s="10">
        <f t="shared" si="204"/>
        <v>0</v>
      </c>
      <c r="H786" s="10">
        <f>ROUND(((F786+G786)*(1+Withcharge_monthly_return)),2)</f>
        <v>809852.67</v>
      </c>
      <c r="I786" s="10">
        <f t="shared" si="202"/>
        <v>1244.24</v>
      </c>
      <c r="J786" t="b">
        <f t="shared" si="196"/>
        <v>0</v>
      </c>
      <c r="K786" s="10">
        <f t="shared" si="203"/>
        <v>0</v>
      </c>
      <c r="L786" s="24">
        <f t="shared" si="197"/>
        <v>1244.24</v>
      </c>
      <c r="M786" s="24">
        <f t="shared" si="198"/>
        <v>808608.43</v>
      </c>
      <c r="N786" s="24">
        <f t="shared" si="199"/>
        <v>1862003.56</v>
      </c>
      <c r="O786" s="24">
        <f t="shared" si="200"/>
        <v>419913.33000000025</v>
      </c>
      <c r="P786" s="24">
        <f t="shared" si="209"/>
        <v>114000</v>
      </c>
      <c r="Q786" s="7">
        <f t="shared" si="205"/>
        <v>22.426420964912282</v>
      </c>
      <c r="R786" s="7">
        <f t="shared" si="206"/>
        <v>6.093056403508772</v>
      </c>
      <c r="S786" s="5">
        <f t="shared" si="207"/>
        <v>4.9782792363040902E-2</v>
      </c>
      <c r="T786" s="5">
        <f t="shared" si="208"/>
        <v>3.0638942301721275E-2</v>
      </c>
      <c r="U786" s="5">
        <f t="shared" si="201"/>
        <v>1.9143850061319627E-2</v>
      </c>
    </row>
    <row r="787" spans="1:21" x14ac:dyDescent="0.25">
      <c r="A787">
        <v>65</v>
      </c>
      <c r="B787">
        <v>780</v>
      </c>
      <c r="C787" s="10">
        <f t="shared" si="194"/>
        <v>2670611.9900000002</v>
      </c>
      <c r="D787" s="10">
        <f>'(Optional) Additional IN-OUT'!H794</f>
        <v>0</v>
      </c>
      <c r="E787" s="10">
        <f>ROUND(((C787+D787)*(1+Nocharge_monthly_return)),2)</f>
        <v>2681573.04</v>
      </c>
      <c r="F787" s="10">
        <f t="shared" si="195"/>
        <v>808608.43</v>
      </c>
      <c r="G787" s="10">
        <f t="shared" si="204"/>
        <v>0</v>
      </c>
      <c r="H787" s="10">
        <f>ROUND(((F787+G787)*(1+Withcharge_monthly_return)),2)</f>
        <v>811927.22</v>
      </c>
      <c r="I787" s="10">
        <f t="shared" si="202"/>
        <v>1247.43</v>
      </c>
      <c r="J787" t="b">
        <f t="shared" si="196"/>
        <v>0</v>
      </c>
      <c r="K787" s="10">
        <f t="shared" si="203"/>
        <v>0</v>
      </c>
      <c r="L787" s="24">
        <f t="shared" si="197"/>
        <v>1247.43</v>
      </c>
      <c r="M787" s="24">
        <f t="shared" si="198"/>
        <v>810679.78999999992</v>
      </c>
      <c r="N787" s="24">
        <f t="shared" si="199"/>
        <v>1870893.25</v>
      </c>
      <c r="O787" s="24">
        <f t="shared" si="200"/>
        <v>421160.76000000024</v>
      </c>
      <c r="P787" s="24">
        <f t="shared" si="209"/>
        <v>114000</v>
      </c>
      <c r="Q787" s="7">
        <f t="shared" si="205"/>
        <v>22.522570526315789</v>
      </c>
      <c r="R787" s="7">
        <f t="shared" si="206"/>
        <v>6.1112262280701746</v>
      </c>
      <c r="S787" s="5">
        <f t="shared" si="207"/>
        <v>4.9783556526714283E-2</v>
      </c>
      <c r="T787" s="5">
        <f t="shared" si="208"/>
        <v>3.063963121552973E-2</v>
      </c>
      <c r="U787" s="5">
        <f t="shared" si="201"/>
        <v>1.9143925311184553E-2</v>
      </c>
    </row>
    <row r="788" spans="1:21" x14ac:dyDescent="0.25">
      <c r="A788">
        <v>66</v>
      </c>
      <c r="B788">
        <v>781</v>
      </c>
      <c r="C788" s="10">
        <f t="shared" si="194"/>
        <v>2681573.04</v>
      </c>
      <c r="D788" s="10">
        <f>'(Optional) Additional IN-OUT'!H795</f>
        <v>0</v>
      </c>
      <c r="E788" s="10">
        <f>ROUND(((C788+D788)*(1+Nocharge_monthly_return)),2)</f>
        <v>2692579.08</v>
      </c>
      <c r="F788" s="10">
        <f t="shared" si="195"/>
        <v>810679.78999999992</v>
      </c>
      <c r="G788" s="10">
        <f t="shared" si="204"/>
        <v>0</v>
      </c>
      <c r="H788" s="10">
        <f>ROUND(((F788+G788)*(1+Withcharge_monthly_return)),2)</f>
        <v>814007.08</v>
      </c>
      <c r="I788" s="10">
        <f t="shared" si="202"/>
        <v>1250.6199999999999</v>
      </c>
      <c r="J788" t="b">
        <f t="shared" si="196"/>
        <v>1</v>
      </c>
      <c r="K788" s="10">
        <f t="shared" si="203"/>
        <v>0</v>
      </c>
      <c r="L788" s="24">
        <f t="shared" si="197"/>
        <v>1250.6199999999999</v>
      </c>
      <c r="M788" s="24">
        <f t="shared" si="198"/>
        <v>812756.46</v>
      </c>
      <c r="N788" s="24">
        <f t="shared" si="199"/>
        <v>1879822.62</v>
      </c>
      <c r="O788" s="24">
        <f t="shared" si="200"/>
        <v>422411.38000000024</v>
      </c>
      <c r="P788" s="24">
        <f t="shared" si="209"/>
        <v>114000</v>
      </c>
      <c r="Q788" s="7">
        <f t="shared" si="205"/>
        <v>22.619114736842107</v>
      </c>
      <c r="R788" s="7">
        <f t="shared" si="206"/>
        <v>6.1294426315789474</v>
      </c>
      <c r="S788" s="5">
        <f t="shared" si="207"/>
        <v>4.9784318748000621E-2</v>
      </c>
      <c r="T788" s="5">
        <f t="shared" si="208"/>
        <v>3.0640318442201164E-2</v>
      </c>
      <c r="U788" s="5">
        <f t="shared" si="201"/>
        <v>1.9144000305799456E-2</v>
      </c>
    </row>
    <row r="789" spans="1:21" x14ac:dyDescent="0.25">
      <c r="A789">
        <v>66</v>
      </c>
      <c r="B789">
        <v>782</v>
      </c>
      <c r="C789" s="10">
        <f t="shared" si="194"/>
        <v>2692579.08</v>
      </c>
      <c r="D789" s="10">
        <f>'(Optional) Additional IN-OUT'!H796</f>
        <v>0</v>
      </c>
      <c r="E789" s="10">
        <f>ROUND(((C789+D789)*(1+Nocharge_monthly_return)),2)</f>
        <v>2703630.29</v>
      </c>
      <c r="F789" s="10">
        <f t="shared" si="195"/>
        <v>812756.46</v>
      </c>
      <c r="G789" s="10">
        <f t="shared" si="204"/>
        <v>0</v>
      </c>
      <c r="H789" s="10">
        <f>ROUND(((F789+G789)*(1+Withcharge_monthly_return)),2)</f>
        <v>816092.27</v>
      </c>
      <c r="I789" s="10">
        <f t="shared" si="202"/>
        <v>1253.83</v>
      </c>
      <c r="J789" t="b">
        <f t="shared" si="196"/>
        <v>0</v>
      </c>
      <c r="K789" s="10">
        <f t="shared" si="203"/>
        <v>0</v>
      </c>
      <c r="L789" s="24">
        <f t="shared" si="197"/>
        <v>1253.83</v>
      </c>
      <c r="M789" s="24">
        <f t="shared" si="198"/>
        <v>814838.44000000006</v>
      </c>
      <c r="N789" s="24">
        <f t="shared" si="199"/>
        <v>1888791.85</v>
      </c>
      <c r="O789" s="24">
        <f t="shared" si="200"/>
        <v>423665.21000000025</v>
      </c>
      <c r="P789" s="24">
        <f t="shared" si="209"/>
        <v>114000</v>
      </c>
      <c r="Q789" s="7">
        <f t="shared" si="205"/>
        <v>22.716055175438598</v>
      </c>
      <c r="R789" s="7">
        <f t="shared" si="206"/>
        <v>6.1477056140350879</v>
      </c>
      <c r="S789" s="5">
        <f t="shared" si="207"/>
        <v>4.9785079006508685E-2</v>
      </c>
      <c r="T789" s="5">
        <f t="shared" si="208"/>
        <v>3.0641003723804801E-2</v>
      </c>
      <c r="U789" s="5">
        <f t="shared" si="201"/>
        <v>1.9144075282703885E-2</v>
      </c>
    </row>
    <row r="790" spans="1:21" x14ac:dyDescent="0.25">
      <c r="A790">
        <v>66</v>
      </c>
      <c r="B790">
        <v>783</v>
      </c>
      <c r="C790" s="10">
        <f t="shared" si="194"/>
        <v>2703630.29</v>
      </c>
      <c r="D790" s="10">
        <f>'(Optional) Additional IN-OUT'!H797</f>
        <v>0</v>
      </c>
      <c r="E790" s="10">
        <f>ROUND(((C790+D790)*(1+Nocharge_monthly_return)),2)</f>
        <v>2714726.86</v>
      </c>
      <c r="F790" s="10">
        <f t="shared" si="195"/>
        <v>814838.44000000006</v>
      </c>
      <c r="G790" s="10">
        <f t="shared" si="204"/>
        <v>0</v>
      </c>
      <c r="H790" s="10">
        <f>ROUND(((F790+G790)*(1+Withcharge_monthly_return)),2)</f>
        <v>818182.8</v>
      </c>
      <c r="I790" s="10">
        <f t="shared" si="202"/>
        <v>1257.04</v>
      </c>
      <c r="J790" t="b">
        <f t="shared" si="196"/>
        <v>0</v>
      </c>
      <c r="K790" s="10">
        <f t="shared" si="203"/>
        <v>0</v>
      </c>
      <c r="L790" s="24">
        <f t="shared" si="197"/>
        <v>1257.04</v>
      </c>
      <c r="M790" s="24">
        <f t="shared" si="198"/>
        <v>816925.76</v>
      </c>
      <c r="N790" s="24">
        <f t="shared" si="199"/>
        <v>1897801.0999999999</v>
      </c>
      <c r="O790" s="24">
        <f t="shared" si="200"/>
        <v>424922.25000000023</v>
      </c>
      <c r="P790" s="24">
        <f t="shared" si="209"/>
        <v>114000</v>
      </c>
      <c r="Q790" s="7">
        <f t="shared" si="205"/>
        <v>22.813393508771927</v>
      </c>
      <c r="R790" s="7">
        <f t="shared" si="206"/>
        <v>6.1660154385964914</v>
      </c>
      <c r="S790" s="5">
        <f t="shared" si="207"/>
        <v>4.9785837337177653E-2</v>
      </c>
      <c r="T790" s="5">
        <f t="shared" si="208"/>
        <v>3.0641687385799293E-2</v>
      </c>
      <c r="U790" s="5">
        <f t="shared" si="201"/>
        <v>1.9144149951378361E-2</v>
      </c>
    </row>
    <row r="791" spans="1:21" x14ac:dyDescent="0.25">
      <c r="A791">
        <v>66</v>
      </c>
      <c r="B791">
        <v>784</v>
      </c>
      <c r="C791" s="10">
        <f t="shared" si="194"/>
        <v>2714726.86</v>
      </c>
      <c r="D791" s="10">
        <f>'(Optional) Additional IN-OUT'!H798</f>
        <v>0</v>
      </c>
      <c r="E791" s="10">
        <f>ROUND(((C791+D791)*(1+Nocharge_monthly_return)),2)</f>
        <v>2725868.97</v>
      </c>
      <c r="F791" s="10">
        <f t="shared" si="195"/>
        <v>816925.76</v>
      </c>
      <c r="G791" s="10">
        <f t="shared" si="204"/>
        <v>0</v>
      </c>
      <c r="H791" s="10">
        <f>ROUND(((F791+G791)*(1+Withcharge_monthly_return)),2)</f>
        <v>820278.69</v>
      </c>
      <c r="I791" s="10">
        <f t="shared" si="202"/>
        <v>1260.26</v>
      </c>
      <c r="J791" t="b">
        <f t="shared" si="196"/>
        <v>0</v>
      </c>
      <c r="K791" s="10">
        <f t="shared" si="203"/>
        <v>0</v>
      </c>
      <c r="L791" s="24">
        <f t="shared" si="197"/>
        <v>1260.26</v>
      </c>
      <c r="M791" s="24">
        <f t="shared" si="198"/>
        <v>819018.42999999993</v>
      </c>
      <c r="N791" s="24">
        <f t="shared" si="199"/>
        <v>1906850.5400000003</v>
      </c>
      <c r="O791" s="24">
        <f t="shared" si="200"/>
        <v>426182.51000000024</v>
      </c>
      <c r="P791" s="24">
        <f t="shared" si="209"/>
        <v>114000</v>
      </c>
      <c r="Q791" s="7">
        <f t="shared" si="205"/>
        <v>22.911131315789476</v>
      </c>
      <c r="R791" s="7">
        <f t="shared" si="206"/>
        <v>6.1843721929824556</v>
      </c>
      <c r="S791" s="5">
        <f t="shared" si="207"/>
        <v>4.9786593710890163E-2</v>
      </c>
      <c r="T791" s="5">
        <f t="shared" si="208"/>
        <v>3.0642369362852345E-2</v>
      </c>
      <c r="U791" s="5">
        <f t="shared" si="201"/>
        <v>1.9144224348037819E-2</v>
      </c>
    </row>
    <row r="792" spans="1:21" x14ac:dyDescent="0.25">
      <c r="A792">
        <v>66</v>
      </c>
      <c r="B792">
        <v>785</v>
      </c>
      <c r="C792" s="10">
        <f t="shared" si="194"/>
        <v>2725868.97</v>
      </c>
      <c r="D792" s="10">
        <f>'(Optional) Additional IN-OUT'!H799</f>
        <v>0</v>
      </c>
      <c r="E792" s="10">
        <f>ROUND(((C792+D792)*(1+Nocharge_monthly_return)),2)</f>
        <v>2737056.81</v>
      </c>
      <c r="F792" s="10">
        <f t="shared" si="195"/>
        <v>819018.42999999993</v>
      </c>
      <c r="G792" s="10">
        <f t="shared" si="204"/>
        <v>0</v>
      </c>
      <c r="H792" s="10">
        <f>ROUND(((F792+G792)*(1+Withcharge_monthly_return)),2)</f>
        <v>822379.94</v>
      </c>
      <c r="I792" s="10">
        <f t="shared" si="202"/>
        <v>1263.49</v>
      </c>
      <c r="J792" t="b">
        <f t="shared" si="196"/>
        <v>0</v>
      </c>
      <c r="K792" s="10">
        <f t="shared" si="203"/>
        <v>0</v>
      </c>
      <c r="L792" s="24">
        <f t="shared" si="197"/>
        <v>1263.49</v>
      </c>
      <c r="M792" s="24">
        <f t="shared" si="198"/>
        <v>821116.45</v>
      </c>
      <c r="N792" s="24">
        <f t="shared" si="199"/>
        <v>1915940.36</v>
      </c>
      <c r="O792" s="24">
        <f t="shared" si="200"/>
        <v>427446.00000000023</v>
      </c>
      <c r="P792" s="24">
        <f t="shared" si="209"/>
        <v>114000</v>
      </c>
      <c r="Q792" s="7">
        <f t="shared" si="205"/>
        <v>23.009270263157894</v>
      </c>
      <c r="R792" s="7">
        <f t="shared" si="206"/>
        <v>6.2027758771929822</v>
      </c>
      <c r="S792" s="5">
        <f t="shared" si="207"/>
        <v>4.9787348153422298E-2</v>
      </c>
      <c r="T792" s="5">
        <f t="shared" si="208"/>
        <v>3.0643049398144332E-2</v>
      </c>
      <c r="U792" s="5">
        <f t="shared" si="201"/>
        <v>1.9144298755277966E-2</v>
      </c>
    </row>
    <row r="793" spans="1:21" x14ac:dyDescent="0.25">
      <c r="A793">
        <v>66</v>
      </c>
      <c r="B793">
        <v>786</v>
      </c>
      <c r="C793" s="10">
        <f t="shared" si="194"/>
        <v>2737056.81</v>
      </c>
      <c r="D793" s="10">
        <f>'(Optional) Additional IN-OUT'!H800</f>
        <v>0</v>
      </c>
      <c r="E793" s="10">
        <f>ROUND(((C793+D793)*(1+Nocharge_monthly_return)),2)</f>
        <v>2748290.57</v>
      </c>
      <c r="F793" s="10">
        <f t="shared" si="195"/>
        <v>821116.45</v>
      </c>
      <c r="G793" s="10">
        <f t="shared" si="204"/>
        <v>0</v>
      </c>
      <c r="H793" s="10">
        <f>ROUND(((F793+G793)*(1+Withcharge_monthly_return)),2)</f>
        <v>824486.58</v>
      </c>
      <c r="I793" s="10">
        <f t="shared" si="202"/>
        <v>1266.72</v>
      </c>
      <c r="J793" t="b">
        <f t="shared" si="196"/>
        <v>0</v>
      </c>
      <c r="K793" s="10">
        <f t="shared" si="203"/>
        <v>0</v>
      </c>
      <c r="L793" s="24">
        <f t="shared" si="197"/>
        <v>1266.72</v>
      </c>
      <c r="M793" s="24">
        <f t="shared" si="198"/>
        <v>823219.86</v>
      </c>
      <c r="N793" s="24">
        <f t="shared" si="199"/>
        <v>1925070.71</v>
      </c>
      <c r="O793" s="24">
        <f t="shared" si="200"/>
        <v>428712.7200000002</v>
      </c>
      <c r="P793" s="24">
        <f t="shared" si="209"/>
        <v>114000</v>
      </c>
      <c r="Q793" s="7">
        <f t="shared" si="205"/>
        <v>23.107812017543857</v>
      </c>
      <c r="R793" s="7">
        <f t="shared" si="206"/>
        <v>6.2212268421052634</v>
      </c>
      <c r="S793" s="5">
        <f t="shared" si="207"/>
        <v>4.9788100685649067E-2</v>
      </c>
      <c r="T793" s="5">
        <f t="shared" si="208"/>
        <v>3.0643728002735574E-2</v>
      </c>
      <c r="U793" s="5">
        <f t="shared" si="201"/>
        <v>1.9144372682913493E-2</v>
      </c>
    </row>
    <row r="794" spans="1:21" x14ac:dyDescent="0.25">
      <c r="A794">
        <v>66</v>
      </c>
      <c r="B794">
        <v>787</v>
      </c>
      <c r="C794" s="10">
        <f t="shared" si="194"/>
        <v>2748290.57</v>
      </c>
      <c r="D794" s="10">
        <f>'(Optional) Additional IN-OUT'!H801</f>
        <v>0</v>
      </c>
      <c r="E794" s="10">
        <f>ROUND(((C794+D794)*(1+Nocharge_monthly_return)),2)</f>
        <v>2759570.44</v>
      </c>
      <c r="F794" s="10">
        <f t="shared" si="195"/>
        <v>823219.86</v>
      </c>
      <c r="G794" s="10">
        <f t="shared" si="204"/>
        <v>0</v>
      </c>
      <c r="H794" s="10">
        <f>ROUND(((F794+G794)*(1+Withcharge_monthly_return)),2)</f>
        <v>826598.62</v>
      </c>
      <c r="I794" s="10">
        <f t="shared" si="202"/>
        <v>1269.97</v>
      </c>
      <c r="J794" t="b">
        <f t="shared" si="196"/>
        <v>0</v>
      </c>
      <c r="K794" s="10">
        <f t="shared" si="203"/>
        <v>0</v>
      </c>
      <c r="L794" s="24">
        <f t="shared" si="197"/>
        <v>1269.97</v>
      </c>
      <c r="M794" s="24">
        <f t="shared" si="198"/>
        <v>825328.65</v>
      </c>
      <c r="N794" s="24">
        <f t="shared" si="199"/>
        <v>1934241.79</v>
      </c>
      <c r="O794" s="24">
        <f t="shared" si="200"/>
        <v>429982.69000000018</v>
      </c>
      <c r="P794" s="24">
        <f t="shared" si="209"/>
        <v>114000</v>
      </c>
      <c r="Q794" s="7">
        <f t="shared" si="205"/>
        <v>23.206758245614033</v>
      </c>
      <c r="R794" s="7">
        <f t="shared" si="206"/>
        <v>6.239725</v>
      </c>
      <c r="S794" s="5">
        <f t="shared" si="207"/>
        <v>4.9788851323650435E-2</v>
      </c>
      <c r="T794" s="5">
        <f t="shared" si="208"/>
        <v>3.0644404727239075E-2</v>
      </c>
      <c r="U794" s="5">
        <f t="shared" si="201"/>
        <v>1.914444659641136E-2</v>
      </c>
    </row>
    <row r="795" spans="1:21" x14ac:dyDescent="0.25">
      <c r="A795">
        <v>66</v>
      </c>
      <c r="B795">
        <v>788</v>
      </c>
      <c r="C795" s="10">
        <f t="shared" si="194"/>
        <v>2759570.44</v>
      </c>
      <c r="D795" s="10">
        <f>'(Optional) Additional IN-OUT'!H802</f>
        <v>0</v>
      </c>
      <c r="E795" s="10">
        <f>ROUND(((C795+D795)*(1+Nocharge_monthly_return)),2)</f>
        <v>2770896.6</v>
      </c>
      <c r="F795" s="10">
        <f t="shared" si="195"/>
        <v>825328.65</v>
      </c>
      <c r="G795" s="10">
        <f t="shared" si="204"/>
        <v>0</v>
      </c>
      <c r="H795" s="10">
        <f>ROUND(((F795+G795)*(1+Withcharge_monthly_return)),2)</f>
        <v>828716.06</v>
      </c>
      <c r="I795" s="10">
        <f t="shared" si="202"/>
        <v>1273.22</v>
      </c>
      <c r="J795" t="b">
        <f t="shared" si="196"/>
        <v>0</v>
      </c>
      <c r="K795" s="10">
        <f t="shared" si="203"/>
        <v>0</v>
      </c>
      <c r="L795" s="24">
        <f t="shared" si="197"/>
        <v>1273.22</v>
      </c>
      <c r="M795" s="24">
        <f t="shared" si="198"/>
        <v>827442.84000000008</v>
      </c>
      <c r="N795" s="24">
        <f t="shared" si="199"/>
        <v>1943453.76</v>
      </c>
      <c r="O795" s="24">
        <f t="shared" si="200"/>
        <v>431255.91000000015</v>
      </c>
      <c r="P795" s="24">
        <f t="shared" si="209"/>
        <v>114000</v>
      </c>
      <c r="Q795" s="7">
        <f t="shared" si="205"/>
        <v>23.306110526315791</v>
      </c>
      <c r="R795" s="7">
        <f t="shared" si="206"/>
        <v>6.2582705263157905</v>
      </c>
      <c r="S795" s="5">
        <f t="shared" si="207"/>
        <v>4.9789600021122565E-2</v>
      </c>
      <c r="T795" s="5">
        <f t="shared" si="208"/>
        <v>3.0645079697560942E-2</v>
      </c>
      <c r="U795" s="5">
        <f t="shared" si="201"/>
        <v>1.9144520323561624E-2</v>
      </c>
    </row>
    <row r="796" spans="1:21" x14ac:dyDescent="0.25">
      <c r="A796">
        <v>66</v>
      </c>
      <c r="B796">
        <v>789</v>
      </c>
      <c r="C796" s="10">
        <f t="shared" si="194"/>
        <v>2770896.6</v>
      </c>
      <c r="D796" s="10">
        <f>'(Optional) Additional IN-OUT'!H803</f>
        <v>0</v>
      </c>
      <c r="E796" s="10">
        <f>ROUND(((C796+D796)*(1+Nocharge_monthly_return)),2)</f>
        <v>2782269.25</v>
      </c>
      <c r="F796" s="10">
        <f t="shared" si="195"/>
        <v>827442.84000000008</v>
      </c>
      <c r="G796" s="10">
        <f t="shared" si="204"/>
        <v>0</v>
      </c>
      <c r="H796" s="10">
        <f>ROUND(((F796+G796)*(1+Withcharge_monthly_return)),2)</f>
        <v>830838.93</v>
      </c>
      <c r="I796" s="10">
        <f t="shared" si="202"/>
        <v>1276.48</v>
      </c>
      <c r="J796" t="b">
        <f t="shared" si="196"/>
        <v>0</v>
      </c>
      <c r="K796" s="10">
        <f t="shared" si="203"/>
        <v>0</v>
      </c>
      <c r="L796" s="24">
        <f t="shared" si="197"/>
        <v>1276.48</v>
      </c>
      <c r="M796" s="24">
        <f t="shared" si="198"/>
        <v>829562.45000000007</v>
      </c>
      <c r="N796" s="24">
        <f t="shared" si="199"/>
        <v>1952706.7999999998</v>
      </c>
      <c r="O796" s="24">
        <f t="shared" si="200"/>
        <v>432532.39000000013</v>
      </c>
      <c r="P796" s="24">
        <f t="shared" si="209"/>
        <v>114000</v>
      </c>
      <c r="Q796" s="7">
        <f t="shared" si="205"/>
        <v>23.405870614035088</v>
      </c>
      <c r="R796" s="7">
        <f t="shared" si="206"/>
        <v>6.2768635964912285</v>
      </c>
      <c r="S796" s="5">
        <f t="shared" si="207"/>
        <v>4.9790346843184202E-2</v>
      </c>
      <c r="T796" s="5">
        <f t="shared" si="208"/>
        <v>3.0645753037089857E-2</v>
      </c>
      <c r="U796" s="5">
        <f t="shared" si="201"/>
        <v>1.9144593806094345E-2</v>
      </c>
    </row>
    <row r="797" spans="1:21" x14ac:dyDescent="0.25">
      <c r="A797">
        <v>66</v>
      </c>
      <c r="B797">
        <v>790</v>
      </c>
      <c r="C797" s="10">
        <f t="shared" si="194"/>
        <v>2782269.25</v>
      </c>
      <c r="D797" s="10">
        <f>'(Optional) Additional IN-OUT'!H804</f>
        <v>0</v>
      </c>
      <c r="E797" s="10">
        <f>ROUND(((C797+D797)*(1+Nocharge_monthly_return)),2)</f>
        <v>2793688.58</v>
      </c>
      <c r="F797" s="10">
        <f t="shared" si="195"/>
        <v>829562.45000000007</v>
      </c>
      <c r="G797" s="10">
        <f t="shared" si="204"/>
        <v>0</v>
      </c>
      <c r="H797" s="10">
        <f>ROUND(((F797+G797)*(1+Withcharge_monthly_return)),2)</f>
        <v>832967.24</v>
      </c>
      <c r="I797" s="10">
        <f t="shared" si="202"/>
        <v>1279.75</v>
      </c>
      <c r="J797" t="b">
        <f t="shared" si="196"/>
        <v>0</v>
      </c>
      <c r="K797" s="10">
        <f t="shared" si="203"/>
        <v>0</v>
      </c>
      <c r="L797" s="24">
        <f t="shared" si="197"/>
        <v>1279.75</v>
      </c>
      <c r="M797" s="24">
        <f t="shared" si="198"/>
        <v>831687.49</v>
      </c>
      <c r="N797" s="24">
        <f t="shared" si="199"/>
        <v>1962001.09</v>
      </c>
      <c r="O797" s="24">
        <f t="shared" si="200"/>
        <v>433812.14000000013</v>
      </c>
      <c r="P797" s="24">
        <f t="shared" si="209"/>
        <v>114000</v>
      </c>
      <c r="Q797" s="7">
        <f t="shared" si="205"/>
        <v>23.506040175438596</v>
      </c>
      <c r="R797" s="7">
        <f t="shared" si="206"/>
        <v>6.2955042982456142</v>
      </c>
      <c r="S797" s="5">
        <f t="shared" si="207"/>
        <v>4.9791091792153505E-2</v>
      </c>
      <c r="T797" s="5">
        <f t="shared" si="208"/>
        <v>3.0646424678498371E-2</v>
      </c>
      <c r="U797" s="5">
        <f t="shared" si="201"/>
        <v>1.9144667113655135E-2</v>
      </c>
    </row>
    <row r="798" spans="1:21" x14ac:dyDescent="0.25">
      <c r="A798">
        <v>66</v>
      </c>
      <c r="B798">
        <v>791</v>
      </c>
      <c r="C798" s="10">
        <f t="shared" si="194"/>
        <v>2793688.58</v>
      </c>
      <c r="D798" s="10">
        <f>'(Optional) Additional IN-OUT'!H805</f>
        <v>0</v>
      </c>
      <c r="E798" s="10">
        <f>ROUND(((C798+D798)*(1+Nocharge_monthly_return)),2)</f>
        <v>2805154.77</v>
      </c>
      <c r="F798" s="10">
        <f t="shared" si="195"/>
        <v>831687.49</v>
      </c>
      <c r="G798" s="10">
        <f t="shared" si="204"/>
        <v>0</v>
      </c>
      <c r="H798" s="10">
        <f>ROUND(((F798+G798)*(1+Withcharge_monthly_return)),2)</f>
        <v>835101</v>
      </c>
      <c r="I798" s="10">
        <f t="shared" si="202"/>
        <v>1283.03</v>
      </c>
      <c r="J798" t="b">
        <f t="shared" si="196"/>
        <v>0</v>
      </c>
      <c r="K798" s="10">
        <f t="shared" si="203"/>
        <v>0</v>
      </c>
      <c r="L798" s="24">
        <f t="shared" si="197"/>
        <v>1283.03</v>
      </c>
      <c r="M798" s="24">
        <f t="shared" si="198"/>
        <v>833817.97</v>
      </c>
      <c r="N798" s="24">
        <f t="shared" si="199"/>
        <v>1971336.8</v>
      </c>
      <c r="O798" s="24">
        <f t="shared" si="200"/>
        <v>435095.17000000016</v>
      </c>
      <c r="P798" s="24">
        <f t="shared" si="209"/>
        <v>114000</v>
      </c>
      <c r="Q798" s="7">
        <f t="shared" si="205"/>
        <v>23.606620789473684</v>
      </c>
      <c r="R798" s="7">
        <f t="shared" si="206"/>
        <v>6.3141927192982452</v>
      </c>
      <c r="S798" s="5">
        <f t="shared" si="207"/>
        <v>4.9791834809193698E-2</v>
      </c>
      <c r="T798" s="5">
        <f t="shared" si="208"/>
        <v>3.0647094554879965E-2</v>
      </c>
      <c r="U798" s="5">
        <f t="shared" si="201"/>
        <v>1.9144740254313734E-2</v>
      </c>
    </row>
    <row r="799" spans="1:21" x14ac:dyDescent="0.25">
      <c r="A799">
        <v>66</v>
      </c>
      <c r="B799">
        <v>792</v>
      </c>
      <c r="C799" s="10">
        <f t="shared" si="194"/>
        <v>2805154.77</v>
      </c>
      <c r="D799" s="10">
        <f>'(Optional) Additional IN-OUT'!H806</f>
        <v>0</v>
      </c>
      <c r="E799" s="10">
        <f>ROUND(((C799+D799)*(1+Nocharge_monthly_return)),2)</f>
        <v>2816668.02</v>
      </c>
      <c r="F799" s="10">
        <f t="shared" si="195"/>
        <v>833817.97</v>
      </c>
      <c r="G799" s="10">
        <f t="shared" si="204"/>
        <v>0</v>
      </c>
      <c r="H799" s="10">
        <f>ROUND(((F799+G799)*(1+Withcharge_monthly_return)),2)</f>
        <v>837240.23</v>
      </c>
      <c r="I799" s="10">
        <f t="shared" si="202"/>
        <v>1286.32</v>
      </c>
      <c r="J799" t="b">
        <f t="shared" si="196"/>
        <v>0</v>
      </c>
      <c r="K799" s="10">
        <f t="shared" si="203"/>
        <v>0</v>
      </c>
      <c r="L799" s="24">
        <f t="shared" si="197"/>
        <v>1286.32</v>
      </c>
      <c r="M799" s="24">
        <f t="shared" si="198"/>
        <v>835953.91</v>
      </c>
      <c r="N799" s="24">
        <f t="shared" si="199"/>
        <v>1980714.1099999999</v>
      </c>
      <c r="O799" s="24">
        <f t="shared" si="200"/>
        <v>436381.49000000017</v>
      </c>
      <c r="P799" s="24">
        <f t="shared" si="209"/>
        <v>114000</v>
      </c>
      <c r="Q799" s="7">
        <f t="shared" si="205"/>
        <v>23.707614210526316</v>
      </c>
      <c r="R799" s="7">
        <f t="shared" si="206"/>
        <v>6.3329290350877194</v>
      </c>
      <c r="S799" s="5">
        <f t="shared" si="207"/>
        <v>4.979257594534086E-2</v>
      </c>
      <c r="T799" s="5">
        <f t="shared" si="208"/>
        <v>3.0647762786552034E-2</v>
      </c>
      <c r="U799" s="5">
        <f t="shared" si="201"/>
        <v>1.9144813158788826E-2</v>
      </c>
    </row>
    <row r="800" spans="1:21" x14ac:dyDescent="0.25">
      <c r="A800">
        <v>67</v>
      </c>
      <c r="B800">
        <v>793</v>
      </c>
      <c r="C800" s="10">
        <f t="shared" si="194"/>
        <v>2816668.02</v>
      </c>
      <c r="D800" s="10">
        <f>'(Optional) Additional IN-OUT'!H807</f>
        <v>0</v>
      </c>
      <c r="E800" s="10">
        <f>ROUND(((C800+D800)*(1+Nocharge_monthly_return)),2)</f>
        <v>2828228.53</v>
      </c>
      <c r="F800" s="10">
        <f t="shared" si="195"/>
        <v>835953.91</v>
      </c>
      <c r="G800" s="10">
        <f t="shared" si="204"/>
        <v>0</v>
      </c>
      <c r="H800" s="10">
        <f>ROUND(((F800+G800)*(1+Withcharge_monthly_return)),2)</f>
        <v>839384.93</v>
      </c>
      <c r="I800" s="10">
        <f t="shared" si="202"/>
        <v>1289.6099999999999</v>
      </c>
      <c r="J800" t="b">
        <f t="shared" si="196"/>
        <v>1</v>
      </c>
      <c r="K800" s="10">
        <f t="shared" si="203"/>
        <v>0</v>
      </c>
      <c r="L800" s="24">
        <f t="shared" si="197"/>
        <v>1289.6099999999999</v>
      </c>
      <c r="M800" s="24">
        <f t="shared" si="198"/>
        <v>838095.32000000007</v>
      </c>
      <c r="N800" s="24">
        <f t="shared" si="199"/>
        <v>1990133.2099999997</v>
      </c>
      <c r="O800" s="24">
        <f t="shared" si="200"/>
        <v>437671.10000000015</v>
      </c>
      <c r="P800" s="24">
        <f t="shared" si="209"/>
        <v>114000</v>
      </c>
      <c r="Q800" s="7">
        <f t="shared" si="205"/>
        <v>23.809022192982454</v>
      </c>
      <c r="R800" s="7">
        <f t="shared" si="206"/>
        <v>6.3517133333333335</v>
      </c>
      <c r="S800" s="5">
        <f t="shared" si="207"/>
        <v>4.9793315246230638E-2</v>
      </c>
      <c r="T800" s="5">
        <f t="shared" si="208"/>
        <v>3.0648429305312346E-2</v>
      </c>
      <c r="U800" s="5">
        <f t="shared" si="201"/>
        <v>1.9144885940918292E-2</v>
      </c>
    </row>
    <row r="801" spans="1:21" x14ac:dyDescent="0.25">
      <c r="A801">
        <v>67</v>
      </c>
      <c r="B801">
        <v>794</v>
      </c>
      <c r="C801" s="10">
        <f t="shared" si="194"/>
        <v>2828228.53</v>
      </c>
      <c r="D801" s="10">
        <f>'(Optional) Additional IN-OUT'!H808</f>
        <v>0</v>
      </c>
      <c r="E801" s="10">
        <f>ROUND(((C801+D801)*(1+Nocharge_monthly_return)),2)</f>
        <v>2839836.49</v>
      </c>
      <c r="F801" s="10">
        <f t="shared" si="195"/>
        <v>838095.32000000007</v>
      </c>
      <c r="G801" s="10">
        <f t="shared" si="204"/>
        <v>0</v>
      </c>
      <c r="H801" s="10">
        <f>ROUND(((F801+G801)*(1+Withcharge_monthly_return)),2)</f>
        <v>841535.13</v>
      </c>
      <c r="I801" s="10">
        <f t="shared" si="202"/>
        <v>1292.92</v>
      </c>
      <c r="J801" t="b">
        <f t="shared" si="196"/>
        <v>0</v>
      </c>
      <c r="K801" s="10">
        <f t="shared" si="203"/>
        <v>0</v>
      </c>
      <c r="L801" s="24">
        <f t="shared" si="197"/>
        <v>1292.92</v>
      </c>
      <c r="M801" s="24">
        <f t="shared" si="198"/>
        <v>840242.21</v>
      </c>
      <c r="N801" s="24">
        <f t="shared" si="199"/>
        <v>1999594.2800000003</v>
      </c>
      <c r="O801" s="24">
        <f t="shared" si="200"/>
        <v>438964.02000000014</v>
      </c>
      <c r="P801" s="24">
        <f t="shared" si="209"/>
        <v>114000</v>
      </c>
      <c r="Q801" s="7">
        <f t="shared" si="205"/>
        <v>23.910846403508774</v>
      </c>
      <c r="R801" s="7">
        <f t="shared" si="206"/>
        <v>6.3705457017543861</v>
      </c>
      <c r="S801" s="5">
        <f t="shared" si="207"/>
        <v>4.9794052696341649E-2</v>
      </c>
      <c r="T801" s="5">
        <f t="shared" si="208"/>
        <v>3.0649094043396139E-2</v>
      </c>
      <c r="U801" s="5">
        <f t="shared" si="201"/>
        <v>1.914495865294551E-2</v>
      </c>
    </row>
    <row r="802" spans="1:21" x14ac:dyDescent="0.25">
      <c r="A802">
        <v>67</v>
      </c>
      <c r="B802">
        <v>795</v>
      </c>
      <c r="C802" s="10">
        <f t="shared" si="194"/>
        <v>2839836.49</v>
      </c>
      <c r="D802" s="10">
        <f>'(Optional) Additional IN-OUT'!H809</f>
        <v>0</v>
      </c>
      <c r="E802" s="10">
        <f>ROUND(((C802+D802)*(1+Nocharge_monthly_return)),2)</f>
        <v>2851492.09</v>
      </c>
      <c r="F802" s="10">
        <f t="shared" si="195"/>
        <v>840242.21</v>
      </c>
      <c r="G802" s="10">
        <f t="shared" si="204"/>
        <v>0</v>
      </c>
      <c r="H802" s="10">
        <f>ROUND(((F802+G802)*(1+Withcharge_monthly_return)),2)</f>
        <v>843690.83</v>
      </c>
      <c r="I802" s="10">
        <f t="shared" si="202"/>
        <v>1296.23</v>
      </c>
      <c r="J802" t="b">
        <f t="shared" si="196"/>
        <v>0</v>
      </c>
      <c r="K802" s="10">
        <f t="shared" si="203"/>
        <v>0</v>
      </c>
      <c r="L802" s="24">
        <f t="shared" si="197"/>
        <v>1296.23</v>
      </c>
      <c r="M802" s="24">
        <f t="shared" si="198"/>
        <v>842394.6</v>
      </c>
      <c r="N802" s="24">
        <f t="shared" si="199"/>
        <v>2009097.4899999998</v>
      </c>
      <c r="O802" s="24">
        <f t="shared" si="200"/>
        <v>440260.25000000012</v>
      </c>
      <c r="P802" s="24">
        <f t="shared" si="209"/>
        <v>114000</v>
      </c>
      <c r="Q802" s="7">
        <f t="shared" si="205"/>
        <v>24.013088508771929</v>
      </c>
      <c r="R802" s="7">
        <f t="shared" si="206"/>
        <v>6.3894263157894731</v>
      </c>
      <c r="S802" s="5">
        <f t="shared" si="207"/>
        <v>4.9794788276170322E-2</v>
      </c>
      <c r="T802" s="5">
        <f t="shared" si="208"/>
        <v>3.064975711815018E-2</v>
      </c>
      <c r="U802" s="5">
        <f t="shared" si="201"/>
        <v>1.9145031158020142E-2</v>
      </c>
    </row>
    <row r="803" spans="1:21" x14ac:dyDescent="0.25">
      <c r="A803">
        <v>67</v>
      </c>
      <c r="B803">
        <v>796</v>
      </c>
      <c r="C803" s="10">
        <f t="shared" si="194"/>
        <v>2851492.09</v>
      </c>
      <c r="D803" s="10">
        <f>'(Optional) Additional IN-OUT'!H810</f>
        <v>0</v>
      </c>
      <c r="E803" s="10">
        <f>ROUND(((C803+D803)*(1+Nocharge_monthly_return)),2)</f>
        <v>2863195.53</v>
      </c>
      <c r="F803" s="10">
        <f t="shared" si="195"/>
        <v>842394.6</v>
      </c>
      <c r="G803" s="10">
        <f t="shared" si="204"/>
        <v>0</v>
      </c>
      <c r="H803" s="10">
        <f>ROUND(((F803+G803)*(1+Withcharge_monthly_return)),2)</f>
        <v>845852.06</v>
      </c>
      <c r="I803" s="10">
        <f t="shared" si="202"/>
        <v>1299.55</v>
      </c>
      <c r="J803" t="b">
        <f t="shared" si="196"/>
        <v>0</v>
      </c>
      <c r="K803" s="10">
        <f t="shared" si="203"/>
        <v>0</v>
      </c>
      <c r="L803" s="24">
        <f t="shared" si="197"/>
        <v>1299.55</v>
      </c>
      <c r="M803" s="24">
        <f t="shared" si="198"/>
        <v>844552.51</v>
      </c>
      <c r="N803" s="24">
        <f t="shared" si="199"/>
        <v>2018643.0199999998</v>
      </c>
      <c r="O803" s="24">
        <f t="shared" si="200"/>
        <v>441559.8000000001</v>
      </c>
      <c r="P803" s="24">
        <f t="shared" si="209"/>
        <v>114000</v>
      </c>
      <c r="Q803" s="7">
        <f t="shared" si="205"/>
        <v>24.115750263157892</v>
      </c>
      <c r="R803" s="7">
        <f t="shared" si="206"/>
        <v>6.4083553508771933</v>
      </c>
      <c r="S803" s="5">
        <f t="shared" si="207"/>
        <v>4.9795522017599257E-2</v>
      </c>
      <c r="T803" s="5">
        <f t="shared" si="208"/>
        <v>3.0650418644545534E-2</v>
      </c>
      <c r="U803" s="5">
        <f t="shared" si="201"/>
        <v>1.9145103373053723E-2</v>
      </c>
    </row>
    <row r="804" spans="1:21" x14ac:dyDescent="0.25">
      <c r="A804">
        <v>67</v>
      </c>
      <c r="B804">
        <v>797</v>
      </c>
      <c r="C804" s="10">
        <f t="shared" si="194"/>
        <v>2863195.53</v>
      </c>
      <c r="D804" s="10">
        <f>'(Optional) Additional IN-OUT'!H811</f>
        <v>0</v>
      </c>
      <c r="E804" s="10">
        <f>ROUND(((C804+D804)*(1+Nocharge_monthly_return)),2)</f>
        <v>2874947</v>
      </c>
      <c r="F804" s="10">
        <f t="shared" si="195"/>
        <v>844552.51</v>
      </c>
      <c r="G804" s="10">
        <f t="shared" si="204"/>
        <v>0</v>
      </c>
      <c r="H804" s="10">
        <f>ROUND(((F804+G804)*(1+Withcharge_monthly_return)),2)</f>
        <v>848018.82</v>
      </c>
      <c r="I804" s="10">
        <f t="shared" si="202"/>
        <v>1302.8800000000001</v>
      </c>
      <c r="J804" t="b">
        <f t="shared" si="196"/>
        <v>0</v>
      </c>
      <c r="K804" s="10">
        <f t="shared" si="203"/>
        <v>0</v>
      </c>
      <c r="L804" s="24">
        <f t="shared" si="197"/>
        <v>1302.8800000000001</v>
      </c>
      <c r="M804" s="24">
        <f t="shared" si="198"/>
        <v>846715.94</v>
      </c>
      <c r="N804" s="24">
        <f t="shared" si="199"/>
        <v>2028231.06</v>
      </c>
      <c r="O804" s="24">
        <f t="shared" si="200"/>
        <v>442862.68000000011</v>
      </c>
      <c r="P804" s="24">
        <f t="shared" si="209"/>
        <v>114000</v>
      </c>
      <c r="Q804" s="7">
        <f t="shared" si="205"/>
        <v>24.218833333333333</v>
      </c>
      <c r="R804" s="7">
        <f t="shared" si="206"/>
        <v>6.4273328070175433</v>
      </c>
      <c r="S804" s="5">
        <f t="shared" si="207"/>
        <v>4.9796253892554647E-2</v>
      </c>
      <c r="T804" s="5">
        <f t="shared" si="208"/>
        <v>3.0651078368659615E-2</v>
      </c>
      <c r="U804" s="5">
        <f t="shared" si="201"/>
        <v>1.9145175523895032E-2</v>
      </c>
    </row>
    <row r="805" spans="1:21" x14ac:dyDescent="0.25">
      <c r="A805">
        <v>67</v>
      </c>
      <c r="B805">
        <v>798</v>
      </c>
      <c r="C805" s="10">
        <f t="shared" si="194"/>
        <v>2874947</v>
      </c>
      <c r="D805" s="10">
        <f>'(Optional) Additional IN-OUT'!H812</f>
        <v>0</v>
      </c>
      <c r="E805" s="10">
        <f>ROUND(((C805+D805)*(1+Nocharge_monthly_return)),2)</f>
        <v>2886746.7</v>
      </c>
      <c r="F805" s="10">
        <f t="shared" si="195"/>
        <v>846715.94</v>
      </c>
      <c r="G805" s="10">
        <f t="shared" si="204"/>
        <v>0</v>
      </c>
      <c r="H805" s="10">
        <f>ROUND(((F805+G805)*(1+Withcharge_monthly_return)),2)</f>
        <v>850191.13</v>
      </c>
      <c r="I805" s="10">
        <f t="shared" si="202"/>
        <v>1306.21</v>
      </c>
      <c r="J805" t="b">
        <f t="shared" si="196"/>
        <v>0</v>
      </c>
      <c r="K805" s="10">
        <f t="shared" si="203"/>
        <v>0</v>
      </c>
      <c r="L805" s="24">
        <f t="shared" si="197"/>
        <v>1306.21</v>
      </c>
      <c r="M805" s="24">
        <f t="shared" si="198"/>
        <v>848884.92</v>
      </c>
      <c r="N805" s="24">
        <f t="shared" si="199"/>
        <v>2037861.7800000003</v>
      </c>
      <c r="O805" s="24">
        <f t="shared" si="200"/>
        <v>444168.89000000013</v>
      </c>
      <c r="P805" s="24">
        <f t="shared" si="209"/>
        <v>114000</v>
      </c>
      <c r="Q805" s="7">
        <f t="shared" si="205"/>
        <v>24.322339473684213</v>
      </c>
      <c r="R805" s="7">
        <f t="shared" si="206"/>
        <v>6.4463589473684211</v>
      </c>
      <c r="S805" s="5">
        <f t="shared" si="207"/>
        <v>4.9796983923953722E-2</v>
      </c>
      <c r="T805" s="5">
        <f t="shared" si="208"/>
        <v>3.0651736587554063E-2</v>
      </c>
      <c r="U805" s="5">
        <f t="shared" si="201"/>
        <v>1.9145247336399659E-2</v>
      </c>
    </row>
    <row r="806" spans="1:21" x14ac:dyDescent="0.25">
      <c r="A806">
        <v>67</v>
      </c>
      <c r="B806">
        <v>799</v>
      </c>
      <c r="C806" s="10">
        <f t="shared" si="194"/>
        <v>2886746.7</v>
      </c>
      <c r="D806" s="10">
        <f>'(Optional) Additional IN-OUT'!H813</f>
        <v>0</v>
      </c>
      <c r="E806" s="10">
        <f>ROUND(((C806+D806)*(1+Nocharge_monthly_return)),2)</f>
        <v>2898594.83</v>
      </c>
      <c r="F806" s="10">
        <f t="shared" si="195"/>
        <v>848884.92</v>
      </c>
      <c r="G806" s="10">
        <f t="shared" si="204"/>
        <v>0</v>
      </c>
      <c r="H806" s="10">
        <f>ROUND(((F806+G806)*(1+Withcharge_monthly_return)),2)</f>
        <v>852369.02</v>
      </c>
      <c r="I806" s="10">
        <f t="shared" si="202"/>
        <v>1309.56</v>
      </c>
      <c r="J806" t="b">
        <f t="shared" si="196"/>
        <v>0</v>
      </c>
      <c r="K806" s="10">
        <f t="shared" si="203"/>
        <v>0</v>
      </c>
      <c r="L806" s="24">
        <f t="shared" si="197"/>
        <v>1309.56</v>
      </c>
      <c r="M806" s="24">
        <f t="shared" si="198"/>
        <v>851059.46</v>
      </c>
      <c r="N806" s="24">
        <f t="shared" si="199"/>
        <v>2047535.37</v>
      </c>
      <c r="O806" s="24">
        <f t="shared" si="200"/>
        <v>445478.45000000013</v>
      </c>
      <c r="P806" s="24">
        <f t="shared" si="209"/>
        <v>114000</v>
      </c>
      <c r="Q806" s="7">
        <f t="shared" si="205"/>
        <v>24.426270438596493</v>
      </c>
      <c r="R806" s="7">
        <f t="shared" si="206"/>
        <v>6.4654338596491225</v>
      </c>
      <c r="S806" s="5">
        <f t="shared" si="207"/>
        <v>4.97977121299394E-2</v>
      </c>
      <c r="T806" s="5">
        <f t="shared" si="208"/>
        <v>3.0652393229424903E-2</v>
      </c>
      <c r="U806" s="5">
        <f t="shared" si="201"/>
        <v>1.9145318900514498E-2</v>
      </c>
    </row>
    <row r="807" spans="1:21" x14ac:dyDescent="0.25">
      <c r="A807">
        <v>67</v>
      </c>
      <c r="B807">
        <v>800</v>
      </c>
      <c r="C807" s="10">
        <f t="shared" si="194"/>
        <v>2898594.83</v>
      </c>
      <c r="D807" s="10">
        <f>'(Optional) Additional IN-OUT'!H814</f>
        <v>0</v>
      </c>
      <c r="E807" s="10">
        <f>ROUND(((C807+D807)*(1+Nocharge_monthly_return)),2)</f>
        <v>2910491.59</v>
      </c>
      <c r="F807" s="10">
        <f t="shared" si="195"/>
        <v>851059.46</v>
      </c>
      <c r="G807" s="10">
        <f t="shared" si="204"/>
        <v>0</v>
      </c>
      <c r="H807" s="10">
        <f>ROUND(((F807+G807)*(1+Withcharge_monthly_return)),2)</f>
        <v>854552.48</v>
      </c>
      <c r="I807" s="10">
        <f t="shared" si="202"/>
        <v>1312.92</v>
      </c>
      <c r="J807" t="b">
        <f t="shared" si="196"/>
        <v>0</v>
      </c>
      <c r="K807" s="10">
        <f t="shared" si="203"/>
        <v>0</v>
      </c>
      <c r="L807" s="24">
        <f t="shared" si="197"/>
        <v>1312.92</v>
      </c>
      <c r="M807" s="24">
        <f t="shared" si="198"/>
        <v>853239.55999999994</v>
      </c>
      <c r="N807" s="24">
        <f t="shared" si="199"/>
        <v>2057252.0299999998</v>
      </c>
      <c r="O807" s="24">
        <f t="shared" si="200"/>
        <v>446791.37000000011</v>
      </c>
      <c r="P807" s="24">
        <f t="shared" si="209"/>
        <v>114000</v>
      </c>
      <c r="Q807" s="7">
        <f t="shared" si="205"/>
        <v>24.530627982456139</v>
      </c>
      <c r="R807" s="7">
        <f t="shared" si="206"/>
        <v>6.4845575438596486</v>
      </c>
      <c r="S807" s="5">
        <f t="shared" si="207"/>
        <v>4.9798438523986764E-2</v>
      </c>
      <c r="T807" s="5">
        <f t="shared" si="208"/>
        <v>3.0653048041763477E-2</v>
      </c>
      <c r="U807" s="5">
        <f t="shared" si="201"/>
        <v>1.9145390482223287E-2</v>
      </c>
    </row>
    <row r="808" spans="1:21" x14ac:dyDescent="0.25">
      <c r="A808">
        <v>67</v>
      </c>
      <c r="B808">
        <v>801</v>
      </c>
      <c r="C808" s="10">
        <f t="shared" si="194"/>
        <v>2910491.59</v>
      </c>
      <c r="D808" s="10">
        <f>'(Optional) Additional IN-OUT'!H815</f>
        <v>0</v>
      </c>
      <c r="E808" s="10">
        <f>ROUND(((C808+D808)*(1+Nocharge_monthly_return)),2)</f>
        <v>2922437.18</v>
      </c>
      <c r="F808" s="10">
        <f t="shared" si="195"/>
        <v>853239.55999999994</v>
      </c>
      <c r="G808" s="10">
        <f t="shared" si="204"/>
        <v>0</v>
      </c>
      <c r="H808" s="10">
        <f>ROUND(((F808+G808)*(1+Withcharge_monthly_return)),2)</f>
        <v>856741.53</v>
      </c>
      <c r="I808" s="10">
        <f t="shared" si="202"/>
        <v>1316.28</v>
      </c>
      <c r="J808" t="b">
        <f t="shared" si="196"/>
        <v>0</v>
      </c>
      <c r="K808" s="10">
        <f t="shared" si="203"/>
        <v>0</v>
      </c>
      <c r="L808" s="24">
        <f t="shared" si="197"/>
        <v>1316.28</v>
      </c>
      <c r="M808" s="24">
        <f t="shared" si="198"/>
        <v>855425.25</v>
      </c>
      <c r="N808" s="24">
        <f t="shared" si="199"/>
        <v>2067011.9300000002</v>
      </c>
      <c r="O808" s="24">
        <f t="shared" si="200"/>
        <v>448107.65000000014</v>
      </c>
      <c r="P808" s="24">
        <f t="shared" si="209"/>
        <v>114000</v>
      </c>
      <c r="Q808" s="7">
        <f t="shared" si="205"/>
        <v>24.635413859649123</v>
      </c>
      <c r="R808" s="7">
        <f t="shared" si="206"/>
        <v>6.5037302631578946</v>
      </c>
      <c r="S808" s="5">
        <f t="shared" si="207"/>
        <v>4.9799163115004125E-2</v>
      </c>
      <c r="T808" s="5">
        <f t="shared" si="208"/>
        <v>3.0653701316801792E-2</v>
      </c>
      <c r="U808" s="5">
        <f t="shared" si="201"/>
        <v>1.9145461798202333E-2</v>
      </c>
    </row>
    <row r="809" spans="1:21" x14ac:dyDescent="0.25">
      <c r="A809">
        <v>67</v>
      </c>
      <c r="B809">
        <v>802</v>
      </c>
      <c r="C809" s="10">
        <f t="shared" si="194"/>
        <v>2922437.18</v>
      </c>
      <c r="D809" s="10">
        <f>'(Optional) Additional IN-OUT'!H816</f>
        <v>0</v>
      </c>
      <c r="E809" s="10">
        <f>ROUND(((C809+D809)*(1+Nocharge_monthly_return)),2)</f>
        <v>2934431.8</v>
      </c>
      <c r="F809" s="10">
        <f t="shared" si="195"/>
        <v>855425.25</v>
      </c>
      <c r="G809" s="10">
        <f t="shared" si="204"/>
        <v>0</v>
      </c>
      <c r="H809" s="10">
        <f>ROUND(((F809+G809)*(1+Withcharge_monthly_return)),2)</f>
        <v>858936.19</v>
      </c>
      <c r="I809" s="10">
        <f t="shared" si="202"/>
        <v>1319.65</v>
      </c>
      <c r="J809" t="b">
        <f t="shared" si="196"/>
        <v>0</v>
      </c>
      <c r="K809" s="10">
        <f t="shared" si="203"/>
        <v>0</v>
      </c>
      <c r="L809" s="24">
        <f t="shared" si="197"/>
        <v>1319.65</v>
      </c>
      <c r="M809" s="24">
        <f t="shared" si="198"/>
        <v>857616.53999999992</v>
      </c>
      <c r="N809" s="24">
        <f t="shared" si="199"/>
        <v>2076815.2599999998</v>
      </c>
      <c r="O809" s="24">
        <f t="shared" si="200"/>
        <v>449427.30000000016</v>
      </c>
      <c r="P809" s="24">
        <f t="shared" si="209"/>
        <v>114000</v>
      </c>
      <c r="Q809" s="7">
        <f t="shared" si="205"/>
        <v>24.740629824561402</v>
      </c>
      <c r="R809" s="7">
        <f t="shared" si="206"/>
        <v>6.5229521052631574</v>
      </c>
      <c r="S809" s="5">
        <f t="shared" si="207"/>
        <v>4.9799885907435559E-2</v>
      </c>
      <c r="T809" s="5">
        <f t="shared" si="208"/>
        <v>3.0654352982120766E-2</v>
      </c>
      <c r="U809" s="5">
        <f t="shared" si="201"/>
        <v>1.9145532925314793E-2</v>
      </c>
    </row>
    <row r="810" spans="1:21" x14ac:dyDescent="0.25">
      <c r="A810">
        <v>67</v>
      </c>
      <c r="B810">
        <v>803</v>
      </c>
      <c r="C810" s="10">
        <f t="shared" si="194"/>
        <v>2934431.8</v>
      </c>
      <c r="D810" s="10">
        <f>'(Optional) Additional IN-OUT'!H817</f>
        <v>0</v>
      </c>
      <c r="E810" s="10">
        <f>ROUND(((C810+D810)*(1+Nocharge_monthly_return)),2)</f>
        <v>2946475.65</v>
      </c>
      <c r="F810" s="10">
        <f t="shared" si="195"/>
        <v>857616.53999999992</v>
      </c>
      <c r="G810" s="10">
        <f t="shared" si="204"/>
        <v>0</v>
      </c>
      <c r="H810" s="10">
        <f>ROUND(((F810+G810)*(1+Withcharge_monthly_return)),2)</f>
        <v>861136.47</v>
      </c>
      <c r="I810" s="10">
        <f t="shared" si="202"/>
        <v>1323.03</v>
      </c>
      <c r="J810" t="b">
        <f t="shared" si="196"/>
        <v>0</v>
      </c>
      <c r="K810" s="10">
        <f t="shared" si="203"/>
        <v>0</v>
      </c>
      <c r="L810" s="24">
        <f t="shared" si="197"/>
        <v>1323.03</v>
      </c>
      <c r="M810" s="24">
        <f t="shared" si="198"/>
        <v>859813.44</v>
      </c>
      <c r="N810" s="24">
        <f t="shared" si="199"/>
        <v>2086662.21</v>
      </c>
      <c r="O810" s="24">
        <f t="shared" si="200"/>
        <v>450750.33000000019</v>
      </c>
      <c r="P810" s="24">
        <f t="shared" si="209"/>
        <v>114000</v>
      </c>
      <c r="Q810" s="7">
        <f t="shared" si="205"/>
        <v>24.846277631578946</v>
      </c>
      <c r="R810" s="7">
        <f t="shared" si="206"/>
        <v>6.5422231578947363</v>
      </c>
      <c r="S810" s="5">
        <f t="shared" si="207"/>
        <v>4.9800606901359283E-2</v>
      </c>
      <c r="T810" s="5">
        <f t="shared" si="208"/>
        <v>3.0655002965799857E-2</v>
      </c>
      <c r="U810" s="5">
        <f t="shared" si="201"/>
        <v>1.9145603935559426E-2</v>
      </c>
    </row>
    <row r="811" spans="1:21" x14ac:dyDescent="0.25">
      <c r="A811">
        <v>67</v>
      </c>
      <c r="B811">
        <v>804</v>
      </c>
      <c r="C811" s="10">
        <f t="shared" si="194"/>
        <v>2946475.65</v>
      </c>
      <c r="D811" s="10">
        <f>'(Optional) Additional IN-OUT'!H818</f>
        <v>0</v>
      </c>
      <c r="E811" s="10">
        <f>ROUND(((C811+D811)*(1+Nocharge_monthly_return)),2)</f>
        <v>2958568.93</v>
      </c>
      <c r="F811" s="10">
        <f t="shared" si="195"/>
        <v>859813.44</v>
      </c>
      <c r="G811" s="10">
        <f t="shared" si="204"/>
        <v>0</v>
      </c>
      <c r="H811" s="10">
        <f>ROUND(((F811+G811)*(1+Withcharge_monthly_return)),2)</f>
        <v>863342.39</v>
      </c>
      <c r="I811" s="10">
        <f t="shared" si="202"/>
        <v>1326.42</v>
      </c>
      <c r="J811" t="b">
        <f t="shared" si="196"/>
        <v>0</v>
      </c>
      <c r="K811" s="10">
        <f t="shared" si="203"/>
        <v>0</v>
      </c>
      <c r="L811" s="24">
        <f t="shared" si="197"/>
        <v>1326.42</v>
      </c>
      <c r="M811" s="24">
        <f t="shared" si="198"/>
        <v>862015.97</v>
      </c>
      <c r="N811" s="24">
        <f t="shared" si="199"/>
        <v>2096552.9600000002</v>
      </c>
      <c r="O811" s="24">
        <f t="shared" si="200"/>
        <v>452076.75000000017</v>
      </c>
      <c r="P811" s="24">
        <f t="shared" si="209"/>
        <v>114000</v>
      </c>
      <c r="Q811" s="7">
        <f t="shared" si="205"/>
        <v>24.952359035087721</v>
      </c>
      <c r="R811" s="7">
        <f t="shared" si="206"/>
        <v>6.5615435964912274</v>
      </c>
      <c r="S811" s="5">
        <f t="shared" si="207"/>
        <v>4.9801326092587306E-2</v>
      </c>
      <c r="T811" s="5">
        <f t="shared" si="208"/>
        <v>3.0655651374868056E-2</v>
      </c>
      <c r="U811" s="5">
        <f t="shared" si="201"/>
        <v>1.914567471771925E-2</v>
      </c>
    </row>
    <row r="812" spans="1:21" x14ac:dyDescent="0.25">
      <c r="A812">
        <v>68</v>
      </c>
      <c r="B812">
        <v>805</v>
      </c>
      <c r="C812" s="10">
        <f t="shared" si="194"/>
        <v>2958568.93</v>
      </c>
      <c r="D812" s="10">
        <f>'(Optional) Additional IN-OUT'!H819</f>
        <v>0</v>
      </c>
      <c r="E812" s="10">
        <f>ROUND(((C812+D812)*(1+Nocharge_monthly_return)),2)</f>
        <v>2970711.85</v>
      </c>
      <c r="F812" s="10">
        <f t="shared" si="195"/>
        <v>862015.97</v>
      </c>
      <c r="G812" s="10">
        <f t="shared" si="204"/>
        <v>0</v>
      </c>
      <c r="H812" s="10">
        <f>ROUND(((F812+G812)*(1+Withcharge_monthly_return)),2)</f>
        <v>865553.96</v>
      </c>
      <c r="I812" s="10">
        <f t="shared" si="202"/>
        <v>1329.82</v>
      </c>
      <c r="J812" t="b">
        <f t="shared" si="196"/>
        <v>1</v>
      </c>
      <c r="K812" s="10">
        <f t="shared" si="203"/>
        <v>0</v>
      </c>
      <c r="L812" s="24">
        <f t="shared" si="197"/>
        <v>1329.82</v>
      </c>
      <c r="M812" s="24">
        <f t="shared" si="198"/>
        <v>864224.14</v>
      </c>
      <c r="N812" s="24">
        <f t="shared" si="199"/>
        <v>2106487.71</v>
      </c>
      <c r="O812" s="24">
        <f t="shared" si="200"/>
        <v>453406.57000000018</v>
      </c>
      <c r="P812" s="24">
        <f t="shared" si="209"/>
        <v>114000</v>
      </c>
      <c r="Q812" s="7">
        <f t="shared" si="205"/>
        <v>25.058875877192982</v>
      </c>
      <c r="R812" s="7">
        <f t="shared" si="206"/>
        <v>6.5809135087719302</v>
      </c>
      <c r="S812" s="5">
        <f t="shared" si="207"/>
        <v>4.980204352543996E-2</v>
      </c>
      <c r="T812" s="5">
        <f t="shared" si="208"/>
        <v>3.0656298136365844E-2</v>
      </c>
      <c r="U812" s="5">
        <f t="shared" si="201"/>
        <v>1.9145745389074115E-2</v>
      </c>
    </row>
    <row r="813" spans="1:21" x14ac:dyDescent="0.25">
      <c r="A813">
        <v>68</v>
      </c>
      <c r="B813">
        <v>806</v>
      </c>
      <c r="C813" s="10">
        <f t="shared" si="194"/>
        <v>2970711.85</v>
      </c>
      <c r="D813" s="10">
        <f>'(Optional) Additional IN-OUT'!H820</f>
        <v>0</v>
      </c>
      <c r="E813" s="10">
        <f>ROUND(((C813+D813)*(1+Nocharge_monthly_return)),2)</f>
        <v>2982904.6</v>
      </c>
      <c r="F813" s="10">
        <f t="shared" si="195"/>
        <v>864224.14</v>
      </c>
      <c r="G813" s="10">
        <f t="shared" si="204"/>
        <v>0</v>
      </c>
      <c r="H813" s="10">
        <f>ROUND(((F813+G813)*(1+Withcharge_monthly_return)),2)</f>
        <v>867771.19</v>
      </c>
      <c r="I813" s="10">
        <f t="shared" si="202"/>
        <v>1333.22</v>
      </c>
      <c r="J813" t="b">
        <f t="shared" si="196"/>
        <v>0</v>
      </c>
      <c r="K813" s="10">
        <f t="shared" si="203"/>
        <v>0</v>
      </c>
      <c r="L813" s="24">
        <f t="shared" si="197"/>
        <v>1333.22</v>
      </c>
      <c r="M813" s="24">
        <f t="shared" si="198"/>
        <v>866437.97</v>
      </c>
      <c r="N813" s="24">
        <f t="shared" si="199"/>
        <v>2116466.63</v>
      </c>
      <c r="O813" s="24">
        <f t="shared" si="200"/>
        <v>454739.79000000015</v>
      </c>
      <c r="P813" s="24">
        <f t="shared" si="209"/>
        <v>114000</v>
      </c>
      <c r="Q813" s="7">
        <f t="shared" si="205"/>
        <v>25.165829824561403</v>
      </c>
      <c r="R813" s="7">
        <f t="shared" si="206"/>
        <v>6.6003330701754379</v>
      </c>
      <c r="S813" s="5">
        <f t="shared" si="207"/>
        <v>4.9802759134245235E-2</v>
      </c>
      <c r="T813" s="5">
        <f t="shared" si="208"/>
        <v>3.0656943354946359E-2</v>
      </c>
      <c r="U813" s="5">
        <f t="shared" si="201"/>
        <v>1.9145815779298875E-2</v>
      </c>
    </row>
    <row r="814" spans="1:21" x14ac:dyDescent="0.25">
      <c r="A814">
        <v>68</v>
      </c>
      <c r="B814">
        <v>807</v>
      </c>
      <c r="C814" s="10">
        <f t="shared" si="194"/>
        <v>2982904.6</v>
      </c>
      <c r="D814" s="10">
        <f>'(Optional) Additional IN-OUT'!H821</f>
        <v>0</v>
      </c>
      <c r="E814" s="10">
        <f>ROUND(((C814+D814)*(1+Nocharge_monthly_return)),2)</f>
        <v>2995147.4</v>
      </c>
      <c r="F814" s="10">
        <f t="shared" si="195"/>
        <v>866437.97</v>
      </c>
      <c r="G814" s="10">
        <f t="shared" si="204"/>
        <v>0</v>
      </c>
      <c r="H814" s="10">
        <f>ROUND(((F814+G814)*(1+Withcharge_monthly_return)),2)</f>
        <v>869994.11</v>
      </c>
      <c r="I814" s="10">
        <f t="shared" si="202"/>
        <v>1336.64</v>
      </c>
      <c r="J814" t="b">
        <f t="shared" si="196"/>
        <v>0</v>
      </c>
      <c r="K814" s="10">
        <f t="shared" si="203"/>
        <v>0</v>
      </c>
      <c r="L814" s="24">
        <f t="shared" si="197"/>
        <v>1336.64</v>
      </c>
      <c r="M814" s="24">
        <f t="shared" si="198"/>
        <v>868657.47</v>
      </c>
      <c r="N814" s="24">
        <f t="shared" si="199"/>
        <v>2126489.9299999997</v>
      </c>
      <c r="O814" s="24">
        <f t="shared" si="200"/>
        <v>456076.43000000017</v>
      </c>
      <c r="P814" s="24">
        <f t="shared" si="209"/>
        <v>114000</v>
      </c>
      <c r="Q814" s="7">
        <f t="shared" si="205"/>
        <v>25.273222807017543</v>
      </c>
      <c r="R814" s="7">
        <f t="shared" si="206"/>
        <v>6.6198023684210527</v>
      </c>
      <c r="S814" s="5">
        <f t="shared" si="207"/>
        <v>4.9803473006832952E-2</v>
      </c>
      <c r="T814" s="5">
        <f t="shared" si="208"/>
        <v>3.0657586956656328E-2</v>
      </c>
      <c r="U814" s="5">
        <f t="shared" si="201"/>
        <v>1.9145886050176624E-2</v>
      </c>
    </row>
    <row r="815" spans="1:21" x14ac:dyDescent="0.25">
      <c r="A815">
        <v>68</v>
      </c>
      <c r="B815">
        <v>808</v>
      </c>
      <c r="C815" s="10">
        <f t="shared" si="194"/>
        <v>2995147.4</v>
      </c>
      <c r="D815" s="10">
        <f>'(Optional) Additional IN-OUT'!H822</f>
        <v>0</v>
      </c>
      <c r="E815" s="10">
        <f>ROUND(((C815+D815)*(1+Nocharge_monthly_return)),2)</f>
        <v>3007440.45</v>
      </c>
      <c r="F815" s="10">
        <f t="shared" si="195"/>
        <v>868657.47</v>
      </c>
      <c r="G815" s="10">
        <f t="shared" si="204"/>
        <v>0</v>
      </c>
      <c r="H815" s="10">
        <f>ROUND(((F815+G815)*(1+Withcharge_monthly_return)),2)</f>
        <v>872222.71999999997</v>
      </c>
      <c r="I815" s="10">
        <f t="shared" si="202"/>
        <v>1340.06</v>
      </c>
      <c r="J815" t="b">
        <f t="shared" si="196"/>
        <v>0</v>
      </c>
      <c r="K815" s="10">
        <f t="shared" si="203"/>
        <v>0</v>
      </c>
      <c r="L815" s="24">
        <f t="shared" si="197"/>
        <v>1340.06</v>
      </c>
      <c r="M815" s="24">
        <f t="shared" si="198"/>
        <v>870882.65999999992</v>
      </c>
      <c r="N815" s="24">
        <f t="shared" si="199"/>
        <v>2136557.79</v>
      </c>
      <c r="O815" s="24">
        <f t="shared" si="200"/>
        <v>457416.49000000017</v>
      </c>
      <c r="P815" s="24">
        <f t="shared" si="209"/>
        <v>114000</v>
      </c>
      <c r="Q815" s="7">
        <f t="shared" si="205"/>
        <v>25.381056578947369</v>
      </c>
      <c r="R815" s="7">
        <f t="shared" si="206"/>
        <v>6.6393215789473681</v>
      </c>
      <c r="S815" s="5">
        <f t="shared" si="207"/>
        <v>4.9804185121242669E-2</v>
      </c>
      <c r="T815" s="5">
        <f t="shared" si="208"/>
        <v>3.0658229043829241E-2</v>
      </c>
      <c r="U815" s="5">
        <f t="shared" si="201"/>
        <v>1.9145956077413429E-2</v>
      </c>
    </row>
    <row r="816" spans="1:21" x14ac:dyDescent="0.25">
      <c r="A816">
        <v>68</v>
      </c>
      <c r="B816">
        <v>809</v>
      </c>
      <c r="C816" s="10">
        <f t="shared" si="194"/>
        <v>3007440.45</v>
      </c>
      <c r="D816" s="10">
        <f>'(Optional) Additional IN-OUT'!H823</f>
        <v>0</v>
      </c>
      <c r="E816" s="10">
        <f>ROUND(((C816+D816)*(1+Nocharge_monthly_return)),2)</f>
        <v>3019783.95</v>
      </c>
      <c r="F816" s="10">
        <f t="shared" si="195"/>
        <v>870882.65999999992</v>
      </c>
      <c r="G816" s="10">
        <f t="shared" si="204"/>
        <v>0</v>
      </c>
      <c r="H816" s="10">
        <f>ROUND(((F816+G816)*(1+Withcharge_monthly_return)),2)</f>
        <v>874457.04</v>
      </c>
      <c r="I816" s="10">
        <f t="shared" si="202"/>
        <v>1343.5</v>
      </c>
      <c r="J816" t="b">
        <f t="shared" si="196"/>
        <v>0</v>
      </c>
      <c r="K816" s="10">
        <f t="shared" si="203"/>
        <v>0</v>
      </c>
      <c r="L816" s="24">
        <f t="shared" si="197"/>
        <v>1343.5</v>
      </c>
      <c r="M816" s="24">
        <f t="shared" si="198"/>
        <v>873113.54</v>
      </c>
      <c r="N816" s="24">
        <f t="shared" si="199"/>
        <v>2146670.41</v>
      </c>
      <c r="O816" s="24">
        <f t="shared" si="200"/>
        <v>458759.99000000017</v>
      </c>
      <c r="P816" s="24">
        <f t="shared" si="209"/>
        <v>114000</v>
      </c>
      <c r="Q816" s="7">
        <f t="shared" si="205"/>
        <v>25.489332894736844</v>
      </c>
      <c r="R816" s="7">
        <f t="shared" si="206"/>
        <v>6.6588907017543866</v>
      </c>
      <c r="S816" s="5">
        <f t="shared" si="207"/>
        <v>4.9804895451735734E-2</v>
      </c>
      <c r="T816" s="5">
        <f t="shared" si="208"/>
        <v>3.0658869366465787E-2</v>
      </c>
      <c r="U816" s="5">
        <f t="shared" si="201"/>
        <v>1.9146026085269947E-2</v>
      </c>
    </row>
    <row r="817" spans="1:21" x14ac:dyDescent="0.25">
      <c r="A817">
        <v>68</v>
      </c>
      <c r="B817">
        <v>810</v>
      </c>
      <c r="C817" s="10">
        <f t="shared" si="194"/>
        <v>3019783.95</v>
      </c>
      <c r="D817" s="10">
        <f>'(Optional) Additional IN-OUT'!H824</f>
        <v>0</v>
      </c>
      <c r="E817" s="10">
        <f>ROUND(((C817+D817)*(1+Nocharge_monthly_return)),2)</f>
        <v>3032178.11</v>
      </c>
      <c r="F817" s="10">
        <f t="shared" si="195"/>
        <v>873113.54</v>
      </c>
      <c r="G817" s="10">
        <f t="shared" si="204"/>
        <v>0</v>
      </c>
      <c r="H817" s="10">
        <f>ROUND(((F817+G817)*(1+Withcharge_monthly_return)),2)</f>
        <v>876697.08</v>
      </c>
      <c r="I817" s="10">
        <f t="shared" si="202"/>
        <v>1346.94</v>
      </c>
      <c r="J817" t="b">
        <f t="shared" si="196"/>
        <v>0</v>
      </c>
      <c r="K817" s="10">
        <f t="shared" si="203"/>
        <v>0</v>
      </c>
      <c r="L817" s="24">
        <f t="shared" si="197"/>
        <v>1346.94</v>
      </c>
      <c r="M817" s="24">
        <f t="shared" si="198"/>
        <v>875350.14</v>
      </c>
      <c r="N817" s="24">
        <f t="shared" si="199"/>
        <v>2156827.9699999997</v>
      </c>
      <c r="O817" s="24">
        <f t="shared" si="200"/>
        <v>460106.93000000017</v>
      </c>
      <c r="P817" s="24">
        <f t="shared" si="209"/>
        <v>114000</v>
      </c>
      <c r="Q817" s="7">
        <f t="shared" si="205"/>
        <v>25.598053596491226</v>
      </c>
      <c r="R817" s="7">
        <f t="shared" si="206"/>
        <v>6.6785100000000002</v>
      </c>
      <c r="S817" s="5">
        <f t="shared" si="207"/>
        <v>4.9805604020176905E-2</v>
      </c>
      <c r="T817" s="5">
        <f t="shared" si="208"/>
        <v>3.0659508201056312E-2</v>
      </c>
      <c r="U817" s="5">
        <f t="shared" si="201"/>
        <v>1.9146095819120593E-2</v>
      </c>
    </row>
    <row r="818" spans="1:21" x14ac:dyDescent="0.25">
      <c r="A818">
        <v>68</v>
      </c>
      <c r="B818">
        <v>811</v>
      </c>
      <c r="C818" s="10">
        <f t="shared" si="194"/>
        <v>3032178.11</v>
      </c>
      <c r="D818" s="10">
        <f>'(Optional) Additional IN-OUT'!H825</f>
        <v>0</v>
      </c>
      <c r="E818" s="10">
        <f>ROUND(((C818+D818)*(1+Nocharge_monthly_return)),2)</f>
        <v>3044623.14</v>
      </c>
      <c r="F818" s="10">
        <f t="shared" si="195"/>
        <v>875350.14</v>
      </c>
      <c r="G818" s="10">
        <f t="shared" si="204"/>
        <v>0</v>
      </c>
      <c r="H818" s="10">
        <f>ROUND(((F818+G818)*(1+Withcharge_monthly_return)),2)</f>
        <v>878942.86</v>
      </c>
      <c r="I818" s="10">
        <f t="shared" si="202"/>
        <v>1350.39</v>
      </c>
      <c r="J818" t="b">
        <f t="shared" si="196"/>
        <v>0</v>
      </c>
      <c r="K818" s="10">
        <f t="shared" si="203"/>
        <v>0</v>
      </c>
      <c r="L818" s="24">
        <f t="shared" si="197"/>
        <v>1350.39</v>
      </c>
      <c r="M818" s="24">
        <f t="shared" si="198"/>
        <v>877592.47</v>
      </c>
      <c r="N818" s="24">
        <f t="shared" si="199"/>
        <v>2167030.67</v>
      </c>
      <c r="O818" s="24">
        <f t="shared" si="200"/>
        <v>461457.32000000018</v>
      </c>
      <c r="P818" s="24">
        <f t="shared" si="209"/>
        <v>114000</v>
      </c>
      <c r="Q818" s="7">
        <f t="shared" si="205"/>
        <v>25.70722052631579</v>
      </c>
      <c r="R818" s="7">
        <f t="shared" si="206"/>
        <v>6.6981795614035082</v>
      </c>
      <c r="S818" s="5">
        <f t="shared" si="207"/>
        <v>4.9806310843739987E-2</v>
      </c>
      <c r="T818" s="5">
        <f t="shared" si="208"/>
        <v>3.0660145471782956E-2</v>
      </c>
      <c r="U818" s="5">
        <f t="shared" si="201"/>
        <v>1.9146165371957031E-2</v>
      </c>
    </row>
    <row r="819" spans="1:21" x14ac:dyDescent="0.25">
      <c r="A819">
        <v>68</v>
      </c>
      <c r="B819">
        <v>812</v>
      </c>
      <c r="C819" s="10">
        <f t="shared" si="194"/>
        <v>3044623.14</v>
      </c>
      <c r="D819" s="10">
        <f>'(Optional) Additional IN-OUT'!H826</f>
        <v>0</v>
      </c>
      <c r="E819" s="10">
        <f>ROUND(((C819+D819)*(1+Nocharge_monthly_return)),2)</f>
        <v>3057119.25</v>
      </c>
      <c r="F819" s="10">
        <f t="shared" si="195"/>
        <v>877592.47</v>
      </c>
      <c r="G819" s="10">
        <f t="shared" si="204"/>
        <v>0</v>
      </c>
      <c r="H819" s="10">
        <f>ROUND(((F819+G819)*(1+Withcharge_monthly_return)),2)</f>
        <v>881194.39</v>
      </c>
      <c r="I819" s="10">
        <f t="shared" si="202"/>
        <v>1353.85</v>
      </c>
      <c r="J819" t="b">
        <f t="shared" si="196"/>
        <v>0</v>
      </c>
      <c r="K819" s="10">
        <f t="shared" si="203"/>
        <v>0</v>
      </c>
      <c r="L819" s="24">
        <f t="shared" si="197"/>
        <v>1353.85</v>
      </c>
      <c r="M819" s="24">
        <f t="shared" si="198"/>
        <v>879840.54</v>
      </c>
      <c r="N819" s="24">
        <f t="shared" si="199"/>
        <v>2177278.71</v>
      </c>
      <c r="O819" s="24">
        <f t="shared" si="200"/>
        <v>462811.17000000016</v>
      </c>
      <c r="P819" s="24">
        <f t="shared" si="209"/>
        <v>114000</v>
      </c>
      <c r="Q819" s="7">
        <f t="shared" si="205"/>
        <v>25.816835526315788</v>
      </c>
      <c r="R819" s="7">
        <f t="shared" si="206"/>
        <v>6.717899473684211</v>
      </c>
      <c r="S819" s="5">
        <f t="shared" si="207"/>
        <v>4.9807015935010406E-2</v>
      </c>
      <c r="T819" s="5">
        <f t="shared" si="208"/>
        <v>3.0660781103378183E-2</v>
      </c>
      <c r="U819" s="5">
        <f t="shared" si="201"/>
        <v>1.9146234831632223E-2</v>
      </c>
    </row>
    <row r="820" spans="1:21" x14ac:dyDescent="0.25">
      <c r="A820">
        <v>68</v>
      </c>
      <c r="B820">
        <v>813</v>
      </c>
      <c r="C820" s="10">
        <f t="shared" si="194"/>
        <v>3057119.25</v>
      </c>
      <c r="D820" s="10">
        <f>'(Optional) Additional IN-OUT'!H827</f>
        <v>0</v>
      </c>
      <c r="E820" s="10">
        <f>ROUND(((C820+D820)*(1+Nocharge_monthly_return)),2)</f>
        <v>3069666.65</v>
      </c>
      <c r="F820" s="10">
        <f t="shared" si="195"/>
        <v>879840.54</v>
      </c>
      <c r="G820" s="10">
        <f t="shared" si="204"/>
        <v>0</v>
      </c>
      <c r="H820" s="10">
        <f>ROUND(((F820+G820)*(1+Withcharge_monthly_return)),2)</f>
        <v>883451.69</v>
      </c>
      <c r="I820" s="10">
        <f t="shared" si="202"/>
        <v>1357.32</v>
      </c>
      <c r="J820" t="b">
        <f t="shared" si="196"/>
        <v>0</v>
      </c>
      <c r="K820" s="10">
        <f t="shared" si="203"/>
        <v>0</v>
      </c>
      <c r="L820" s="24">
        <f t="shared" si="197"/>
        <v>1357.32</v>
      </c>
      <c r="M820" s="24">
        <f t="shared" si="198"/>
        <v>882094.37</v>
      </c>
      <c r="N820" s="24">
        <f t="shared" si="199"/>
        <v>2187572.2799999998</v>
      </c>
      <c r="O820" s="24">
        <f t="shared" si="200"/>
        <v>464168.49000000017</v>
      </c>
      <c r="P820" s="24">
        <f t="shared" si="209"/>
        <v>114000</v>
      </c>
      <c r="Q820" s="7">
        <f t="shared" si="205"/>
        <v>25.926900438596491</v>
      </c>
      <c r="R820" s="7">
        <f t="shared" si="206"/>
        <v>6.737669912280702</v>
      </c>
      <c r="S820" s="5">
        <f t="shared" si="207"/>
        <v>4.9807719302085149E-2</v>
      </c>
      <c r="T820" s="5">
        <f t="shared" si="208"/>
        <v>3.0661415193584601E-2</v>
      </c>
      <c r="U820" s="5">
        <f t="shared" si="201"/>
        <v>1.9146304108500548E-2</v>
      </c>
    </row>
    <row r="821" spans="1:21" x14ac:dyDescent="0.25">
      <c r="A821">
        <v>68</v>
      </c>
      <c r="B821">
        <v>814</v>
      </c>
      <c r="C821" s="10">
        <f t="shared" si="194"/>
        <v>3069666.65</v>
      </c>
      <c r="D821" s="10">
        <f>'(Optional) Additional IN-OUT'!H828</f>
        <v>0</v>
      </c>
      <c r="E821" s="10">
        <f>ROUND(((C821+D821)*(1+Nocharge_monthly_return)),2)</f>
        <v>3082265.55</v>
      </c>
      <c r="F821" s="10">
        <f t="shared" si="195"/>
        <v>882094.37</v>
      </c>
      <c r="G821" s="10">
        <f t="shared" si="204"/>
        <v>0</v>
      </c>
      <c r="H821" s="10">
        <f>ROUND(((F821+G821)*(1+Withcharge_monthly_return)),2)</f>
        <v>885714.77</v>
      </c>
      <c r="I821" s="10">
        <f t="shared" si="202"/>
        <v>1360.79</v>
      </c>
      <c r="J821" t="b">
        <f t="shared" si="196"/>
        <v>0</v>
      </c>
      <c r="K821" s="10">
        <f t="shared" si="203"/>
        <v>0</v>
      </c>
      <c r="L821" s="24">
        <f t="shared" si="197"/>
        <v>1360.79</v>
      </c>
      <c r="M821" s="24">
        <f t="shared" si="198"/>
        <v>884353.98</v>
      </c>
      <c r="N821" s="24">
        <f t="shared" si="199"/>
        <v>2197911.5699999998</v>
      </c>
      <c r="O821" s="24">
        <f t="shared" si="200"/>
        <v>465529.28000000014</v>
      </c>
      <c r="P821" s="24">
        <f t="shared" si="209"/>
        <v>114000</v>
      </c>
      <c r="Q821" s="7">
        <f t="shared" si="205"/>
        <v>26.037417105263156</v>
      </c>
      <c r="R821" s="7">
        <f t="shared" si="206"/>
        <v>6.757491052631579</v>
      </c>
      <c r="S821" s="5">
        <f t="shared" si="207"/>
        <v>4.9808420948672653E-2</v>
      </c>
      <c r="T821" s="5">
        <f t="shared" si="208"/>
        <v>3.0662047838083784E-2</v>
      </c>
      <c r="U821" s="5">
        <f t="shared" si="201"/>
        <v>1.9146373110588869E-2</v>
      </c>
    </row>
    <row r="822" spans="1:21" x14ac:dyDescent="0.25">
      <c r="A822">
        <v>68</v>
      </c>
      <c r="B822">
        <v>815</v>
      </c>
      <c r="C822" s="10">
        <f t="shared" si="194"/>
        <v>3082265.55</v>
      </c>
      <c r="D822" s="10">
        <f>'(Optional) Additional IN-OUT'!H829</f>
        <v>0</v>
      </c>
      <c r="E822" s="10">
        <f>ROUND(((C822+D822)*(1+Nocharge_monthly_return)),2)</f>
        <v>3094916.16</v>
      </c>
      <c r="F822" s="10">
        <f t="shared" si="195"/>
        <v>884353.98</v>
      </c>
      <c r="G822" s="10">
        <f t="shared" si="204"/>
        <v>0</v>
      </c>
      <c r="H822" s="10">
        <f>ROUND(((F822+G822)*(1+Withcharge_monthly_return)),2)</f>
        <v>887983.65</v>
      </c>
      <c r="I822" s="10">
        <f t="shared" si="202"/>
        <v>1364.28</v>
      </c>
      <c r="J822" t="b">
        <f t="shared" si="196"/>
        <v>0</v>
      </c>
      <c r="K822" s="10">
        <f t="shared" si="203"/>
        <v>0</v>
      </c>
      <c r="L822" s="24">
        <f t="shared" si="197"/>
        <v>1364.28</v>
      </c>
      <c r="M822" s="24">
        <f t="shared" si="198"/>
        <v>886619.37</v>
      </c>
      <c r="N822" s="24">
        <f t="shared" si="199"/>
        <v>2208296.79</v>
      </c>
      <c r="O822" s="24">
        <f t="shared" si="200"/>
        <v>466893.56000000017</v>
      </c>
      <c r="P822" s="24">
        <f t="shared" si="209"/>
        <v>114000</v>
      </c>
      <c r="Q822" s="7">
        <f t="shared" si="205"/>
        <v>26.148387368421055</v>
      </c>
      <c r="R822" s="7">
        <f t="shared" si="206"/>
        <v>6.7773628947368421</v>
      </c>
      <c r="S822" s="5">
        <f t="shared" si="207"/>
        <v>4.9809120874189927E-2</v>
      </c>
      <c r="T822" s="5">
        <f t="shared" si="208"/>
        <v>3.0662678788201187E-2</v>
      </c>
      <c r="U822" s="5">
        <f t="shared" si="201"/>
        <v>1.914644208598874E-2</v>
      </c>
    </row>
    <row r="823" spans="1:21" x14ac:dyDescent="0.25">
      <c r="A823">
        <v>68</v>
      </c>
      <c r="B823">
        <v>816</v>
      </c>
      <c r="C823" s="10">
        <f t="shared" si="194"/>
        <v>3094916.16</v>
      </c>
      <c r="D823" s="10">
        <f>'(Optional) Additional IN-OUT'!H830</f>
        <v>0</v>
      </c>
      <c r="E823" s="10">
        <f>ROUND(((C823+D823)*(1+Nocharge_monthly_return)),2)</f>
        <v>3107618.69</v>
      </c>
      <c r="F823" s="10">
        <f t="shared" si="195"/>
        <v>886619.37</v>
      </c>
      <c r="G823" s="10">
        <f t="shared" si="204"/>
        <v>0</v>
      </c>
      <c r="H823" s="10">
        <f>ROUND(((F823+G823)*(1+Withcharge_monthly_return)),2)</f>
        <v>890258.34</v>
      </c>
      <c r="I823" s="10">
        <f t="shared" si="202"/>
        <v>1367.77</v>
      </c>
      <c r="J823" t="b">
        <f t="shared" si="196"/>
        <v>0</v>
      </c>
      <c r="K823" s="10">
        <f t="shared" si="203"/>
        <v>0</v>
      </c>
      <c r="L823" s="24">
        <f t="shared" si="197"/>
        <v>1367.77</v>
      </c>
      <c r="M823" s="24">
        <f t="shared" si="198"/>
        <v>888890.57</v>
      </c>
      <c r="N823" s="24">
        <f t="shared" si="199"/>
        <v>2218728.12</v>
      </c>
      <c r="O823" s="24">
        <f t="shared" si="200"/>
        <v>468261.33000000019</v>
      </c>
      <c r="P823" s="24">
        <f t="shared" si="209"/>
        <v>114000</v>
      </c>
      <c r="Q823" s="7">
        <f t="shared" si="205"/>
        <v>26.259813070175436</v>
      </c>
      <c r="R823" s="7">
        <f t="shared" si="206"/>
        <v>6.7972857017543857</v>
      </c>
      <c r="S823" s="5">
        <f t="shared" si="207"/>
        <v>4.9809819073860152E-2</v>
      </c>
      <c r="T823" s="5">
        <f t="shared" si="208"/>
        <v>3.0663308309963985E-2</v>
      </c>
      <c r="U823" s="5">
        <f t="shared" si="201"/>
        <v>1.9146510763896167E-2</v>
      </c>
    </row>
    <row r="824" spans="1:21" x14ac:dyDescent="0.25">
      <c r="A824">
        <v>69</v>
      </c>
      <c r="B824">
        <v>817</v>
      </c>
      <c r="C824" s="10">
        <f t="shared" ref="C824:C847" si="210">E823</f>
        <v>3107618.69</v>
      </c>
      <c r="D824" s="10">
        <f>'(Optional) Additional IN-OUT'!H831</f>
        <v>0</v>
      </c>
      <c r="E824" s="10">
        <f>ROUND(((C824+D824)*(1+Nocharge_monthly_return)),2)</f>
        <v>3120373.35</v>
      </c>
      <c r="F824" s="10">
        <f t="shared" ref="F824:F847" si="211">M823</f>
        <v>888890.57</v>
      </c>
      <c r="G824" s="10">
        <f t="shared" si="204"/>
        <v>0</v>
      </c>
      <c r="H824" s="10">
        <f>ROUND(((F824+G824)*(1+Withcharge_monthly_return)),2)</f>
        <v>892538.86</v>
      </c>
      <c r="I824" s="10">
        <f t="shared" si="202"/>
        <v>1371.28</v>
      </c>
      <c r="J824" t="b">
        <f t="shared" ref="J824:J847" si="212">IF((B824-1)/12=(A824-1),TRUE,FALSE)</f>
        <v>1</v>
      </c>
      <c r="K824" s="10">
        <f t="shared" si="203"/>
        <v>0</v>
      </c>
      <c r="L824" s="24">
        <f t="shared" ref="L824:L847" si="213">K824+I824</f>
        <v>1371.28</v>
      </c>
      <c r="M824" s="24">
        <f t="shared" ref="M824:M847" si="214">H824-L824</f>
        <v>891167.58</v>
      </c>
      <c r="N824" s="24">
        <f t="shared" ref="N824:N847" si="215">E824-M824</f>
        <v>2229205.77</v>
      </c>
      <c r="O824" s="24">
        <f t="shared" ref="O824:O847" si="216">O823+L824</f>
        <v>469632.61000000022</v>
      </c>
      <c r="P824" s="24">
        <f t="shared" si="209"/>
        <v>114000</v>
      </c>
      <c r="Q824" s="7">
        <f t="shared" si="205"/>
        <v>26.371696052631581</v>
      </c>
      <c r="R824" s="7">
        <f t="shared" si="206"/>
        <v>6.81725947368421</v>
      </c>
      <c r="S824" s="5">
        <f t="shared" si="207"/>
        <v>4.9810515538805597E-2</v>
      </c>
      <c r="T824" s="5">
        <f t="shared" si="208"/>
        <v>3.0663936155196522E-2</v>
      </c>
      <c r="U824" s="5">
        <f t="shared" ref="U824:U847" si="217">S824-T824</f>
        <v>1.9146579383609075E-2</v>
      </c>
    </row>
    <row r="825" spans="1:21" x14ac:dyDescent="0.25">
      <c r="A825">
        <v>69</v>
      </c>
      <c r="B825">
        <v>818</v>
      </c>
      <c r="C825" s="10">
        <f t="shared" si="210"/>
        <v>3120373.35</v>
      </c>
      <c r="D825" s="10">
        <f>'(Optional) Additional IN-OUT'!H832</f>
        <v>0</v>
      </c>
      <c r="E825" s="10">
        <f>ROUND(((C825+D825)*(1+Nocharge_monthly_return)),2)</f>
        <v>3133180.36</v>
      </c>
      <c r="F825" s="10">
        <f t="shared" si="211"/>
        <v>891167.58</v>
      </c>
      <c r="G825" s="10">
        <f t="shared" si="204"/>
        <v>0</v>
      </c>
      <c r="H825" s="10">
        <f>ROUND(((F825+G825)*(1+Withcharge_monthly_return)),2)</f>
        <v>894825.22</v>
      </c>
      <c r="I825" s="10">
        <f t="shared" si="202"/>
        <v>1374.79</v>
      </c>
      <c r="J825" t="b">
        <f t="shared" si="212"/>
        <v>0</v>
      </c>
      <c r="K825" s="10">
        <f t="shared" si="203"/>
        <v>0</v>
      </c>
      <c r="L825" s="24">
        <f t="shared" si="213"/>
        <v>1374.79</v>
      </c>
      <c r="M825" s="24">
        <f t="shared" si="214"/>
        <v>893450.42999999993</v>
      </c>
      <c r="N825" s="24">
        <f t="shared" si="215"/>
        <v>2239729.9299999997</v>
      </c>
      <c r="O825" s="24">
        <f t="shared" si="216"/>
        <v>471007.4000000002</v>
      </c>
      <c r="P825" s="24">
        <f t="shared" si="209"/>
        <v>114000</v>
      </c>
      <c r="Q825" s="7">
        <f t="shared" si="205"/>
        <v>26.484038245614034</v>
      </c>
      <c r="R825" s="7">
        <f t="shared" si="206"/>
        <v>6.8372844736842096</v>
      </c>
      <c r="S825" s="5">
        <f t="shared" si="207"/>
        <v>4.9811210305296477E-2</v>
      </c>
      <c r="T825" s="5">
        <f t="shared" si="208"/>
        <v>3.0664562586560137E-2</v>
      </c>
      <c r="U825" s="5">
        <f t="shared" si="217"/>
        <v>1.9146647718736341E-2</v>
      </c>
    </row>
    <row r="826" spans="1:21" x14ac:dyDescent="0.25">
      <c r="A826">
        <v>69</v>
      </c>
      <c r="B826">
        <v>819</v>
      </c>
      <c r="C826" s="10">
        <f t="shared" si="210"/>
        <v>3133180.36</v>
      </c>
      <c r="D826" s="10">
        <f>'(Optional) Additional IN-OUT'!H833</f>
        <v>0</v>
      </c>
      <c r="E826" s="10">
        <f>ROUND(((C826+D826)*(1+Nocharge_monthly_return)),2)</f>
        <v>3146039.94</v>
      </c>
      <c r="F826" s="10">
        <f t="shared" si="211"/>
        <v>893450.42999999993</v>
      </c>
      <c r="G826" s="10">
        <f t="shared" si="204"/>
        <v>0</v>
      </c>
      <c r="H826" s="10">
        <f>ROUND(((F826+G826)*(1+Withcharge_monthly_return)),2)</f>
        <v>897117.44</v>
      </c>
      <c r="I826" s="10">
        <f t="shared" si="202"/>
        <v>1378.31</v>
      </c>
      <c r="J826" t="b">
        <f t="shared" si="212"/>
        <v>0</v>
      </c>
      <c r="K826" s="10">
        <f t="shared" si="203"/>
        <v>0</v>
      </c>
      <c r="L826" s="24">
        <f t="shared" si="213"/>
        <v>1378.31</v>
      </c>
      <c r="M826" s="24">
        <f t="shared" si="214"/>
        <v>895739.12999999989</v>
      </c>
      <c r="N826" s="24">
        <f t="shared" si="215"/>
        <v>2250300.81</v>
      </c>
      <c r="O826" s="24">
        <f t="shared" si="216"/>
        <v>472385.7100000002</v>
      </c>
      <c r="P826" s="24">
        <f t="shared" si="209"/>
        <v>114000</v>
      </c>
      <c r="Q826" s="7">
        <f t="shared" si="205"/>
        <v>26.59684157894737</v>
      </c>
      <c r="R826" s="7">
        <f t="shared" si="206"/>
        <v>6.8573607894736837</v>
      </c>
      <c r="S826" s="5">
        <f t="shared" si="207"/>
        <v>4.9811903404645731E-2</v>
      </c>
      <c r="T826" s="5">
        <f t="shared" si="208"/>
        <v>3.0665187524996175E-2</v>
      </c>
      <c r="U826" s="5">
        <f t="shared" si="217"/>
        <v>1.9146715879649556E-2</v>
      </c>
    </row>
    <row r="827" spans="1:21" x14ac:dyDescent="0.25">
      <c r="A827">
        <v>69</v>
      </c>
      <c r="B827">
        <v>820</v>
      </c>
      <c r="C827" s="10">
        <f t="shared" si="210"/>
        <v>3146039.94</v>
      </c>
      <c r="D827" s="10">
        <f>'(Optional) Additional IN-OUT'!H834</f>
        <v>0</v>
      </c>
      <c r="E827" s="10">
        <f>ROUND(((C827+D827)*(1+Nocharge_monthly_return)),2)</f>
        <v>3158952.3</v>
      </c>
      <c r="F827" s="10">
        <f t="shared" si="211"/>
        <v>895739.12999999989</v>
      </c>
      <c r="G827" s="10">
        <f t="shared" si="204"/>
        <v>0</v>
      </c>
      <c r="H827" s="10">
        <f>ROUND(((F827+G827)*(1+Withcharge_monthly_return)),2)</f>
        <v>899415.53</v>
      </c>
      <c r="I827" s="10">
        <f t="shared" si="202"/>
        <v>1381.84</v>
      </c>
      <c r="J827" t="b">
        <f t="shared" si="212"/>
        <v>0</v>
      </c>
      <c r="K827" s="10">
        <f t="shared" si="203"/>
        <v>0</v>
      </c>
      <c r="L827" s="24">
        <f t="shared" si="213"/>
        <v>1381.84</v>
      </c>
      <c r="M827" s="24">
        <f t="shared" si="214"/>
        <v>898033.69000000006</v>
      </c>
      <c r="N827" s="24">
        <f t="shared" si="215"/>
        <v>2260918.61</v>
      </c>
      <c r="O827" s="24">
        <f t="shared" si="216"/>
        <v>473767.55000000022</v>
      </c>
      <c r="P827" s="24">
        <f t="shared" si="209"/>
        <v>114000</v>
      </c>
      <c r="Q827" s="7">
        <f t="shared" si="205"/>
        <v>26.71010789473684</v>
      </c>
      <c r="R827" s="7">
        <f t="shared" si="206"/>
        <v>6.87748850877193</v>
      </c>
      <c r="S827" s="5">
        <f t="shared" si="207"/>
        <v>4.9812594814681165E-2</v>
      </c>
      <c r="T827" s="5">
        <f t="shared" si="208"/>
        <v>3.0665810892044051E-2</v>
      </c>
      <c r="U827" s="5">
        <f t="shared" si="217"/>
        <v>1.9146783922637113E-2</v>
      </c>
    </row>
    <row r="828" spans="1:21" x14ac:dyDescent="0.25">
      <c r="A828">
        <v>69</v>
      </c>
      <c r="B828">
        <v>821</v>
      </c>
      <c r="C828" s="10">
        <f t="shared" si="210"/>
        <v>3158952.3</v>
      </c>
      <c r="D828" s="10">
        <f>'(Optional) Additional IN-OUT'!H835</f>
        <v>0</v>
      </c>
      <c r="E828" s="10">
        <f>ROUND(((C828+D828)*(1+Nocharge_monthly_return)),2)</f>
        <v>3171917.65</v>
      </c>
      <c r="F828" s="10">
        <f t="shared" si="211"/>
        <v>898033.69000000006</v>
      </c>
      <c r="G828" s="10">
        <f t="shared" si="204"/>
        <v>0</v>
      </c>
      <c r="H828" s="10">
        <f>ROUND(((F828+G828)*(1+Withcharge_monthly_return)),2)</f>
        <v>901719.51</v>
      </c>
      <c r="I828" s="10">
        <f t="shared" si="202"/>
        <v>1385.38</v>
      </c>
      <c r="J828" t="b">
        <f t="shared" si="212"/>
        <v>0</v>
      </c>
      <c r="K828" s="10">
        <f t="shared" si="203"/>
        <v>0</v>
      </c>
      <c r="L828" s="24">
        <f t="shared" si="213"/>
        <v>1385.38</v>
      </c>
      <c r="M828" s="24">
        <f t="shared" si="214"/>
        <v>900334.13</v>
      </c>
      <c r="N828" s="24">
        <f t="shared" si="215"/>
        <v>2271583.52</v>
      </c>
      <c r="O828" s="24">
        <f t="shared" si="216"/>
        <v>475152.93000000023</v>
      </c>
      <c r="P828" s="24">
        <f t="shared" si="209"/>
        <v>114000</v>
      </c>
      <c r="Q828" s="7">
        <f t="shared" si="205"/>
        <v>26.823839035087719</v>
      </c>
      <c r="R828" s="7">
        <f t="shared" si="206"/>
        <v>6.8976678070175437</v>
      </c>
      <c r="S828" s="5">
        <f t="shared" si="207"/>
        <v>4.9813284509513771E-2</v>
      </c>
      <c r="T828" s="5">
        <f t="shared" si="208"/>
        <v>3.0666432777159955E-2</v>
      </c>
      <c r="U828" s="5">
        <f t="shared" si="217"/>
        <v>1.9146851732353816E-2</v>
      </c>
    </row>
    <row r="829" spans="1:21" x14ac:dyDescent="0.25">
      <c r="A829">
        <v>69</v>
      </c>
      <c r="B829">
        <v>822</v>
      </c>
      <c r="C829" s="10">
        <f t="shared" si="210"/>
        <v>3171917.65</v>
      </c>
      <c r="D829" s="10">
        <f>'(Optional) Additional IN-OUT'!H836</f>
        <v>0</v>
      </c>
      <c r="E829" s="10">
        <f>ROUND(((C829+D829)*(1+Nocharge_monthly_return)),2)</f>
        <v>3184936.22</v>
      </c>
      <c r="F829" s="10">
        <f t="shared" si="211"/>
        <v>900334.13</v>
      </c>
      <c r="G829" s="10">
        <f t="shared" si="204"/>
        <v>0</v>
      </c>
      <c r="H829" s="10">
        <f>ROUND(((F829+G829)*(1+Withcharge_monthly_return)),2)</f>
        <v>904029.39</v>
      </c>
      <c r="I829" s="10">
        <f t="shared" si="202"/>
        <v>1388.93</v>
      </c>
      <c r="J829" t="b">
        <f t="shared" si="212"/>
        <v>0</v>
      </c>
      <c r="K829" s="10">
        <f t="shared" si="203"/>
        <v>0</v>
      </c>
      <c r="L829" s="24">
        <f t="shared" si="213"/>
        <v>1388.93</v>
      </c>
      <c r="M829" s="24">
        <f t="shared" si="214"/>
        <v>902640.46</v>
      </c>
      <c r="N829" s="24">
        <f t="shared" si="215"/>
        <v>2282295.7600000002</v>
      </c>
      <c r="O829" s="24">
        <f t="shared" si="216"/>
        <v>476541.86000000022</v>
      </c>
      <c r="P829" s="24">
        <f t="shared" si="209"/>
        <v>114000</v>
      </c>
      <c r="Q829" s="7">
        <f t="shared" si="205"/>
        <v>26.938037017543863</v>
      </c>
      <c r="R829" s="7">
        <f t="shared" si="206"/>
        <v>6.9178987719298242</v>
      </c>
      <c r="S829" s="5">
        <f t="shared" si="207"/>
        <v>4.9813972555865164E-2</v>
      </c>
      <c r="T829" s="5">
        <f t="shared" si="208"/>
        <v>3.0667053101179478E-2</v>
      </c>
      <c r="U829" s="5">
        <f t="shared" si="217"/>
        <v>1.9146919454685687E-2</v>
      </c>
    </row>
    <row r="830" spans="1:21" x14ac:dyDescent="0.25">
      <c r="A830">
        <v>69</v>
      </c>
      <c r="B830">
        <v>823</v>
      </c>
      <c r="C830" s="10">
        <f t="shared" si="210"/>
        <v>3184936.22</v>
      </c>
      <c r="D830" s="10">
        <f>'(Optional) Additional IN-OUT'!H837</f>
        <v>0</v>
      </c>
      <c r="E830" s="10">
        <f>ROUND(((C830+D830)*(1+Nocharge_monthly_return)),2)</f>
        <v>3198008.22</v>
      </c>
      <c r="F830" s="10">
        <f t="shared" si="211"/>
        <v>902640.46</v>
      </c>
      <c r="G830" s="10">
        <f t="shared" si="204"/>
        <v>0</v>
      </c>
      <c r="H830" s="10">
        <f>ROUND(((F830+G830)*(1+Withcharge_monthly_return)),2)</f>
        <v>906345.19</v>
      </c>
      <c r="I830" s="10">
        <f t="shared" si="202"/>
        <v>1392.49</v>
      </c>
      <c r="J830" t="b">
        <f t="shared" si="212"/>
        <v>0</v>
      </c>
      <c r="K830" s="10">
        <f t="shared" si="203"/>
        <v>0</v>
      </c>
      <c r="L830" s="24">
        <f t="shared" si="213"/>
        <v>1392.49</v>
      </c>
      <c r="M830" s="24">
        <f t="shared" si="214"/>
        <v>904952.7</v>
      </c>
      <c r="N830" s="24">
        <f t="shared" si="215"/>
        <v>2293055.5200000005</v>
      </c>
      <c r="O830" s="24">
        <f t="shared" si="216"/>
        <v>477934.35000000021</v>
      </c>
      <c r="P830" s="24">
        <f t="shared" si="209"/>
        <v>114000</v>
      </c>
      <c r="Q830" s="7">
        <f t="shared" si="205"/>
        <v>27.052703684210528</v>
      </c>
      <c r="R830" s="7">
        <f t="shared" si="206"/>
        <v>6.9381815789473684</v>
      </c>
      <c r="S830" s="5">
        <f t="shared" si="207"/>
        <v>4.9814658919145292E-2</v>
      </c>
      <c r="T830" s="5">
        <f t="shared" si="208"/>
        <v>3.0667671951608105E-2</v>
      </c>
      <c r="U830" s="5">
        <f t="shared" si="217"/>
        <v>1.9146986967537187E-2</v>
      </c>
    </row>
    <row r="831" spans="1:21" x14ac:dyDescent="0.25">
      <c r="A831">
        <v>69</v>
      </c>
      <c r="B831">
        <v>824</v>
      </c>
      <c r="C831" s="10">
        <f t="shared" si="210"/>
        <v>3198008.22</v>
      </c>
      <c r="D831" s="10">
        <f>'(Optional) Additional IN-OUT'!H838</f>
        <v>0</v>
      </c>
      <c r="E831" s="10">
        <f>ROUND(((C831+D831)*(1+Nocharge_monthly_return)),2)</f>
        <v>3211133.87</v>
      </c>
      <c r="F831" s="10">
        <f t="shared" si="211"/>
        <v>904952.7</v>
      </c>
      <c r="G831" s="10">
        <f t="shared" si="204"/>
        <v>0</v>
      </c>
      <c r="H831" s="10">
        <f>ROUND(((F831+G831)*(1+Withcharge_monthly_return)),2)</f>
        <v>908666.92</v>
      </c>
      <c r="I831" s="10">
        <f t="shared" si="202"/>
        <v>1396.06</v>
      </c>
      <c r="J831" t="b">
        <f t="shared" si="212"/>
        <v>0</v>
      </c>
      <c r="K831" s="10">
        <f t="shared" si="203"/>
        <v>0</v>
      </c>
      <c r="L831" s="24">
        <f t="shared" si="213"/>
        <v>1396.06</v>
      </c>
      <c r="M831" s="24">
        <f t="shared" si="214"/>
        <v>907270.86</v>
      </c>
      <c r="N831" s="24">
        <f t="shared" si="215"/>
        <v>2303863.0100000002</v>
      </c>
      <c r="O831" s="24">
        <f t="shared" si="216"/>
        <v>479330.41000000021</v>
      </c>
      <c r="P831" s="24">
        <f t="shared" si="209"/>
        <v>114000</v>
      </c>
      <c r="Q831" s="7">
        <f t="shared" si="205"/>
        <v>27.167840964912283</v>
      </c>
      <c r="R831" s="7">
        <f t="shared" si="206"/>
        <v>6.9585163157894732</v>
      </c>
      <c r="S831" s="5">
        <f t="shared" si="207"/>
        <v>4.9815343608935997E-2</v>
      </c>
      <c r="T831" s="5">
        <f t="shared" si="208"/>
        <v>3.0668289248615154E-2</v>
      </c>
      <c r="U831" s="5">
        <f t="shared" si="217"/>
        <v>1.9147054360320843E-2</v>
      </c>
    </row>
    <row r="832" spans="1:21" x14ac:dyDescent="0.25">
      <c r="A832">
        <v>69</v>
      </c>
      <c r="B832">
        <v>825</v>
      </c>
      <c r="C832" s="10">
        <f t="shared" si="210"/>
        <v>3211133.87</v>
      </c>
      <c r="D832" s="10">
        <f>'(Optional) Additional IN-OUT'!H839</f>
        <v>0</v>
      </c>
      <c r="E832" s="10">
        <f>ROUND(((C832+D832)*(1+Nocharge_monthly_return)),2)</f>
        <v>3224313.39</v>
      </c>
      <c r="F832" s="10">
        <f t="shared" si="211"/>
        <v>907270.86</v>
      </c>
      <c r="G832" s="10">
        <f t="shared" si="204"/>
        <v>0</v>
      </c>
      <c r="H832" s="10">
        <f>ROUND(((F832+G832)*(1+Withcharge_monthly_return)),2)</f>
        <v>910994.59</v>
      </c>
      <c r="I832" s="10">
        <f t="shared" si="202"/>
        <v>1399.63</v>
      </c>
      <c r="J832" t="b">
        <f t="shared" si="212"/>
        <v>0</v>
      </c>
      <c r="K832" s="10">
        <f t="shared" si="203"/>
        <v>0</v>
      </c>
      <c r="L832" s="24">
        <f t="shared" si="213"/>
        <v>1399.63</v>
      </c>
      <c r="M832" s="24">
        <f t="shared" si="214"/>
        <v>909594.96</v>
      </c>
      <c r="N832" s="24">
        <f t="shared" si="215"/>
        <v>2314718.4300000002</v>
      </c>
      <c r="O832" s="24">
        <f t="shared" si="216"/>
        <v>480730.04000000021</v>
      </c>
      <c r="P832" s="24">
        <f t="shared" si="209"/>
        <v>114000</v>
      </c>
      <c r="Q832" s="7">
        <f t="shared" si="205"/>
        <v>27.283450789473687</v>
      </c>
      <c r="R832" s="7">
        <f t="shared" si="206"/>
        <v>6.9789031578947363</v>
      </c>
      <c r="S832" s="5">
        <f t="shared" si="207"/>
        <v>4.9816026630454466E-2</v>
      </c>
      <c r="T832" s="5">
        <f t="shared" si="208"/>
        <v>3.0668905077801768E-2</v>
      </c>
      <c r="U832" s="5">
        <f t="shared" si="217"/>
        <v>1.9147121552652697E-2</v>
      </c>
    </row>
    <row r="833" spans="1:21" x14ac:dyDescent="0.25">
      <c r="A833">
        <v>69</v>
      </c>
      <c r="B833">
        <v>826</v>
      </c>
      <c r="C833" s="10">
        <f t="shared" si="210"/>
        <v>3224313.39</v>
      </c>
      <c r="D833" s="10">
        <f>'(Optional) Additional IN-OUT'!H840</f>
        <v>0</v>
      </c>
      <c r="E833" s="10">
        <f>ROUND(((C833+D833)*(1+Nocharge_monthly_return)),2)</f>
        <v>3237547.01</v>
      </c>
      <c r="F833" s="10">
        <f t="shared" si="211"/>
        <v>909594.96</v>
      </c>
      <c r="G833" s="10">
        <f t="shared" si="204"/>
        <v>0</v>
      </c>
      <c r="H833" s="10">
        <f>ROUND(((F833+G833)*(1+Withcharge_monthly_return)),2)</f>
        <v>913328.23</v>
      </c>
      <c r="I833" s="10">
        <f t="shared" si="202"/>
        <v>1403.22</v>
      </c>
      <c r="J833" t="b">
        <f t="shared" si="212"/>
        <v>0</v>
      </c>
      <c r="K833" s="10">
        <f t="shared" si="203"/>
        <v>0</v>
      </c>
      <c r="L833" s="24">
        <f t="shared" si="213"/>
        <v>1403.22</v>
      </c>
      <c r="M833" s="24">
        <f t="shared" si="214"/>
        <v>911925.01</v>
      </c>
      <c r="N833" s="24">
        <f t="shared" si="215"/>
        <v>2325622</v>
      </c>
      <c r="O833" s="24">
        <f t="shared" si="216"/>
        <v>482133.26000000018</v>
      </c>
      <c r="P833" s="24">
        <f t="shared" si="209"/>
        <v>114000</v>
      </c>
      <c r="Q833" s="7">
        <f t="shared" si="205"/>
        <v>27.399535175438594</v>
      </c>
      <c r="R833" s="7">
        <f t="shared" si="206"/>
        <v>6.9993421929824562</v>
      </c>
      <c r="S833" s="5">
        <f t="shared" si="207"/>
        <v>4.9816708031757855E-2</v>
      </c>
      <c r="T833" s="5">
        <f t="shared" si="208"/>
        <v>3.0669519358706827E-2</v>
      </c>
      <c r="U833" s="5">
        <f t="shared" si="217"/>
        <v>1.9147188673051027E-2</v>
      </c>
    </row>
    <row r="834" spans="1:21" x14ac:dyDescent="0.25">
      <c r="A834">
        <v>69</v>
      </c>
      <c r="B834">
        <v>827</v>
      </c>
      <c r="C834" s="10">
        <f t="shared" si="210"/>
        <v>3237547.01</v>
      </c>
      <c r="D834" s="10">
        <f>'(Optional) Additional IN-OUT'!H841</f>
        <v>0</v>
      </c>
      <c r="E834" s="10">
        <f>ROUND(((C834+D834)*(1+Nocharge_monthly_return)),2)</f>
        <v>3250834.94</v>
      </c>
      <c r="F834" s="10">
        <f t="shared" si="211"/>
        <v>911925.01</v>
      </c>
      <c r="G834" s="10">
        <f t="shared" si="204"/>
        <v>0</v>
      </c>
      <c r="H834" s="10">
        <f>ROUND(((F834+G834)*(1+Withcharge_monthly_return)),2)</f>
        <v>915667.84</v>
      </c>
      <c r="I834" s="10">
        <f t="shared" si="202"/>
        <v>1406.81</v>
      </c>
      <c r="J834" t="b">
        <f t="shared" si="212"/>
        <v>0</v>
      </c>
      <c r="K834" s="10">
        <f t="shared" si="203"/>
        <v>0</v>
      </c>
      <c r="L834" s="24">
        <f t="shared" si="213"/>
        <v>1406.81</v>
      </c>
      <c r="M834" s="24">
        <f t="shared" si="214"/>
        <v>914261.02999999991</v>
      </c>
      <c r="N834" s="24">
        <f t="shared" si="215"/>
        <v>2336573.91</v>
      </c>
      <c r="O834" s="24">
        <f t="shared" si="216"/>
        <v>483540.07000000018</v>
      </c>
      <c r="P834" s="24">
        <f t="shared" si="209"/>
        <v>114000</v>
      </c>
      <c r="Q834" s="7">
        <f t="shared" si="205"/>
        <v>27.516095964912282</v>
      </c>
      <c r="R834" s="7">
        <f t="shared" si="206"/>
        <v>7.0198335964912282</v>
      </c>
      <c r="S834" s="5">
        <f t="shared" si="207"/>
        <v>4.981738776201617E-2</v>
      </c>
      <c r="T834" s="5">
        <f t="shared" si="208"/>
        <v>3.067013217507375E-2</v>
      </c>
      <c r="U834" s="5">
        <f t="shared" si="217"/>
        <v>1.914725558694242E-2</v>
      </c>
    </row>
    <row r="835" spans="1:21" x14ac:dyDescent="0.25">
      <c r="A835">
        <v>69</v>
      </c>
      <c r="B835">
        <v>828</v>
      </c>
      <c r="C835" s="10">
        <f t="shared" si="210"/>
        <v>3250834.94</v>
      </c>
      <c r="D835" s="10">
        <f>'(Optional) Additional IN-OUT'!H842</f>
        <v>0</v>
      </c>
      <c r="E835" s="10">
        <f>ROUND(((C835+D835)*(1+Nocharge_monthly_return)),2)</f>
        <v>3264177.41</v>
      </c>
      <c r="F835" s="10">
        <f t="shared" si="211"/>
        <v>914261.02999999991</v>
      </c>
      <c r="G835" s="10">
        <f t="shared" si="204"/>
        <v>0</v>
      </c>
      <c r="H835" s="10">
        <f>ROUND(((F835+G835)*(1+Withcharge_monthly_return)),2)</f>
        <v>918013.45</v>
      </c>
      <c r="I835" s="10">
        <f t="shared" si="202"/>
        <v>1410.42</v>
      </c>
      <c r="J835" t="b">
        <f t="shared" si="212"/>
        <v>0</v>
      </c>
      <c r="K835" s="10">
        <f t="shared" si="203"/>
        <v>0</v>
      </c>
      <c r="L835" s="24">
        <f t="shared" si="213"/>
        <v>1410.42</v>
      </c>
      <c r="M835" s="24">
        <f t="shared" si="214"/>
        <v>916603.02999999991</v>
      </c>
      <c r="N835" s="24">
        <f t="shared" si="215"/>
        <v>2347574.3800000004</v>
      </c>
      <c r="O835" s="24">
        <f t="shared" si="216"/>
        <v>484950.49000000017</v>
      </c>
      <c r="P835" s="24">
        <f t="shared" si="209"/>
        <v>114000</v>
      </c>
      <c r="Q835" s="7">
        <f t="shared" si="205"/>
        <v>27.633135175438596</v>
      </c>
      <c r="R835" s="7">
        <f t="shared" si="206"/>
        <v>7.0403774561403498</v>
      </c>
      <c r="S835" s="5">
        <f t="shared" si="207"/>
        <v>4.981806586054191E-2</v>
      </c>
      <c r="T835" s="5">
        <f t="shared" si="208"/>
        <v>3.0670743445846547E-2</v>
      </c>
      <c r="U835" s="5">
        <f t="shared" si="217"/>
        <v>1.9147322414695363E-2</v>
      </c>
    </row>
    <row r="836" spans="1:21" x14ac:dyDescent="0.25">
      <c r="A836">
        <v>70</v>
      </c>
      <c r="B836">
        <v>829</v>
      </c>
      <c r="C836" s="10">
        <f t="shared" si="210"/>
        <v>3264177.41</v>
      </c>
      <c r="D836" s="10">
        <f>'(Optional) Additional IN-OUT'!H843</f>
        <v>0</v>
      </c>
      <c r="E836" s="10">
        <f>ROUND(((C836+D836)*(1+Nocharge_monthly_return)),2)</f>
        <v>3277574.64</v>
      </c>
      <c r="F836" s="10">
        <f t="shared" si="211"/>
        <v>916603.02999999991</v>
      </c>
      <c r="G836" s="10">
        <f t="shared" si="204"/>
        <v>0</v>
      </c>
      <c r="H836" s="10">
        <f>ROUND(((F836+G836)*(1+Withcharge_monthly_return)),2)</f>
        <v>920365.06</v>
      </c>
      <c r="I836" s="10">
        <f t="shared" si="202"/>
        <v>1414.03</v>
      </c>
      <c r="J836" t="b">
        <f t="shared" si="212"/>
        <v>1</v>
      </c>
      <c r="K836" s="10">
        <f t="shared" si="203"/>
        <v>0</v>
      </c>
      <c r="L836" s="24">
        <f t="shared" si="213"/>
        <v>1414.03</v>
      </c>
      <c r="M836" s="24">
        <f t="shared" si="214"/>
        <v>918951.03</v>
      </c>
      <c r="N836" s="24">
        <f t="shared" si="215"/>
        <v>2358623.6100000003</v>
      </c>
      <c r="O836" s="24">
        <f t="shared" si="216"/>
        <v>486364.52000000019</v>
      </c>
      <c r="P836" s="24">
        <f t="shared" si="209"/>
        <v>114000</v>
      </c>
      <c r="Q836" s="7">
        <f t="shared" si="205"/>
        <v>27.750654736842108</v>
      </c>
      <c r="R836" s="7">
        <f t="shared" si="206"/>
        <v>7.0609739473684208</v>
      </c>
      <c r="S836" s="5">
        <f t="shared" si="207"/>
        <v>4.9818742315310811E-2</v>
      </c>
      <c r="T836" s="5">
        <f t="shared" si="208"/>
        <v>3.0671353252955256E-2</v>
      </c>
      <c r="U836" s="5">
        <f t="shared" si="217"/>
        <v>1.9147389062355556E-2</v>
      </c>
    </row>
    <row r="837" spans="1:21" x14ac:dyDescent="0.25">
      <c r="A837">
        <v>70</v>
      </c>
      <c r="B837">
        <v>830</v>
      </c>
      <c r="C837" s="10">
        <f t="shared" si="210"/>
        <v>3277574.64</v>
      </c>
      <c r="D837" s="10">
        <f>'(Optional) Additional IN-OUT'!H844</f>
        <v>0</v>
      </c>
      <c r="E837" s="10">
        <f>ROUND(((C837+D837)*(1+Nocharge_monthly_return)),2)</f>
        <v>3291026.86</v>
      </c>
      <c r="F837" s="10">
        <f t="shared" si="211"/>
        <v>918951.03</v>
      </c>
      <c r="G837" s="10">
        <f t="shared" si="204"/>
        <v>0</v>
      </c>
      <c r="H837" s="10">
        <f>ROUND(((F837+G837)*(1+Withcharge_monthly_return)),2)</f>
        <v>922722.7</v>
      </c>
      <c r="I837" s="10">
        <f t="shared" si="202"/>
        <v>1417.65</v>
      </c>
      <c r="J837" t="b">
        <f t="shared" si="212"/>
        <v>0</v>
      </c>
      <c r="K837" s="10">
        <f t="shared" si="203"/>
        <v>0</v>
      </c>
      <c r="L837" s="24">
        <f t="shared" si="213"/>
        <v>1417.65</v>
      </c>
      <c r="M837" s="24">
        <f t="shared" si="214"/>
        <v>921305.04999999993</v>
      </c>
      <c r="N837" s="24">
        <f t="shared" si="215"/>
        <v>2369721.81</v>
      </c>
      <c r="O837" s="24">
        <f t="shared" si="216"/>
        <v>487782.17000000022</v>
      </c>
      <c r="P837" s="24">
        <f t="shared" si="209"/>
        <v>114000</v>
      </c>
      <c r="Q837" s="7">
        <f t="shared" si="205"/>
        <v>27.868656666666666</v>
      </c>
      <c r="R837" s="7">
        <f t="shared" si="206"/>
        <v>7.0816232456140344</v>
      </c>
      <c r="S837" s="5">
        <f t="shared" si="207"/>
        <v>4.9819417156530502E-2</v>
      </c>
      <c r="T837" s="5">
        <f t="shared" si="208"/>
        <v>3.0671961676524175E-2</v>
      </c>
      <c r="U837" s="5">
        <f t="shared" si="217"/>
        <v>1.9147455480006327E-2</v>
      </c>
    </row>
    <row r="838" spans="1:21" x14ac:dyDescent="0.25">
      <c r="A838">
        <v>70</v>
      </c>
      <c r="B838">
        <v>831</v>
      </c>
      <c r="C838" s="10">
        <f t="shared" si="210"/>
        <v>3291026.86</v>
      </c>
      <c r="D838" s="10">
        <f>'(Optional) Additional IN-OUT'!H845</f>
        <v>0</v>
      </c>
      <c r="E838" s="10">
        <f>ROUND(((C838+D838)*(1+Nocharge_monthly_return)),2)</f>
        <v>3304534.29</v>
      </c>
      <c r="F838" s="10">
        <f t="shared" si="211"/>
        <v>921305.04999999993</v>
      </c>
      <c r="G838" s="10">
        <f t="shared" si="204"/>
        <v>0</v>
      </c>
      <c r="H838" s="10">
        <f>ROUND(((F838+G838)*(1+Withcharge_monthly_return)),2)</f>
        <v>925086.38</v>
      </c>
      <c r="I838" s="10">
        <f t="shared" si="202"/>
        <v>1421.28</v>
      </c>
      <c r="J838" t="b">
        <f t="shared" si="212"/>
        <v>0</v>
      </c>
      <c r="K838" s="10">
        <f t="shared" si="203"/>
        <v>0</v>
      </c>
      <c r="L838" s="24">
        <f t="shared" si="213"/>
        <v>1421.28</v>
      </c>
      <c r="M838" s="24">
        <f t="shared" si="214"/>
        <v>923665.1</v>
      </c>
      <c r="N838" s="24">
        <f t="shared" si="215"/>
        <v>2380869.19</v>
      </c>
      <c r="O838" s="24">
        <f t="shared" si="216"/>
        <v>489203.45000000024</v>
      </c>
      <c r="P838" s="24">
        <f t="shared" si="209"/>
        <v>114000</v>
      </c>
      <c r="Q838" s="7">
        <f t="shared" si="205"/>
        <v>27.987142894736841</v>
      </c>
      <c r="R838" s="7">
        <f t="shared" si="206"/>
        <v>7.1023254385964911</v>
      </c>
      <c r="S838" s="5">
        <f t="shared" si="207"/>
        <v>4.9820090363760415E-2</v>
      </c>
      <c r="T838" s="5">
        <f t="shared" si="208"/>
        <v>3.0672568633759219E-2</v>
      </c>
      <c r="U838" s="5">
        <f t="shared" si="217"/>
        <v>1.9147521730001196E-2</v>
      </c>
    </row>
    <row r="839" spans="1:21" x14ac:dyDescent="0.25">
      <c r="A839">
        <v>70</v>
      </c>
      <c r="B839">
        <v>832</v>
      </c>
      <c r="C839" s="10">
        <f t="shared" si="210"/>
        <v>3304534.29</v>
      </c>
      <c r="D839" s="10">
        <f>'(Optional) Additional IN-OUT'!H846</f>
        <v>0</v>
      </c>
      <c r="E839" s="10">
        <f>ROUND(((C839+D839)*(1+Nocharge_monthly_return)),2)</f>
        <v>3318097.16</v>
      </c>
      <c r="F839" s="10">
        <f t="shared" si="211"/>
        <v>923665.1</v>
      </c>
      <c r="G839" s="10">
        <f t="shared" si="204"/>
        <v>0</v>
      </c>
      <c r="H839" s="10">
        <f>ROUND(((F839+G839)*(1+Withcharge_monthly_return)),2)</f>
        <v>927456.12</v>
      </c>
      <c r="I839" s="10">
        <f t="shared" si="202"/>
        <v>1424.92</v>
      </c>
      <c r="J839" t="b">
        <f t="shared" si="212"/>
        <v>0</v>
      </c>
      <c r="K839" s="10">
        <f t="shared" si="203"/>
        <v>0</v>
      </c>
      <c r="L839" s="24">
        <f t="shared" si="213"/>
        <v>1424.92</v>
      </c>
      <c r="M839" s="24">
        <f t="shared" si="214"/>
        <v>926031.2</v>
      </c>
      <c r="N839" s="24">
        <f t="shared" si="215"/>
        <v>2392065.96</v>
      </c>
      <c r="O839" s="24">
        <f t="shared" si="216"/>
        <v>490628.37000000023</v>
      </c>
      <c r="P839" s="24">
        <f t="shared" si="209"/>
        <v>114000</v>
      </c>
      <c r="Q839" s="7">
        <f t="shared" si="205"/>
        <v>28.106115438596493</v>
      </c>
      <c r="R839" s="7">
        <f t="shared" si="206"/>
        <v>7.123080701754386</v>
      </c>
      <c r="S839" s="5">
        <f t="shared" si="207"/>
        <v>4.9820761958491451E-2</v>
      </c>
      <c r="T839" s="5">
        <f t="shared" si="208"/>
        <v>3.0673174203052333E-2</v>
      </c>
      <c r="U839" s="5">
        <f t="shared" si="217"/>
        <v>1.9147587755439118E-2</v>
      </c>
    </row>
    <row r="840" spans="1:21" x14ac:dyDescent="0.25">
      <c r="A840">
        <v>70</v>
      </c>
      <c r="B840">
        <v>833</v>
      </c>
      <c r="C840" s="10">
        <f t="shared" si="210"/>
        <v>3318097.16</v>
      </c>
      <c r="D840" s="10">
        <f>'(Optional) Additional IN-OUT'!H847</f>
        <v>0</v>
      </c>
      <c r="E840" s="10">
        <f>ROUND(((C840+D840)*(1+Nocharge_monthly_return)),2)</f>
        <v>3331715.69</v>
      </c>
      <c r="F840" s="10">
        <f t="shared" si="211"/>
        <v>926031.2</v>
      </c>
      <c r="G840" s="10">
        <f t="shared" si="204"/>
        <v>0</v>
      </c>
      <c r="H840" s="10">
        <f>ROUND(((F840+G840)*(1+Withcharge_monthly_return)),2)</f>
        <v>929831.93</v>
      </c>
      <c r="I840" s="10">
        <f t="shared" ref="I840:I847" si="218">ROUND(H840*Monthly_charges,2)</f>
        <v>1428.57</v>
      </c>
      <c r="J840" t="b">
        <f t="shared" si="212"/>
        <v>0</v>
      </c>
      <c r="K840" s="10">
        <f t="shared" ref="K840:K847" si="219">IF(J840=TRUE,EQ_Ongoing_Monetary+Product_Ongoing_Monetary,0)</f>
        <v>0</v>
      </c>
      <c r="L840" s="24">
        <f t="shared" si="213"/>
        <v>1428.57</v>
      </c>
      <c r="M840" s="24">
        <f t="shared" si="214"/>
        <v>928403.3600000001</v>
      </c>
      <c r="N840" s="24">
        <f t="shared" si="215"/>
        <v>2403312.33</v>
      </c>
      <c r="O840" s="24">
        <f t="shared" si="216"/>
        <v>492056.94000000024</v>
      </c>
      <c r="P840" s="24">
        <f t="shared" si="209"/>
        <v>114000</v>
      </c>
      <c r="Q840" s="7">
        <f t="shared" si="205"/>
        <v>28.225576228070175</v>
      </c>
      <c r="R840" s="7">
        <f t="shared" si="206"/>
        <v>7.1438891228070176</v>
      </c>
      <c r="S840" s="5">
        <f t="shared" si="207"/>
        <v>4.9821431912243669E-2</v>
      </c>
      <c r="T840" s="5">
        <f t="shared" si="208"/>
        <v>3.0673778301114001E-2</v>
      </c>
      <c r="U840" s="5">
        <f t="shared" si="217"/>
        <v>1.9147653611129668E-2</v>
      </c>
    </row>
    <row r="841" spans="1:21" x14ac:dyDescent="0.25">
      <c r="A841">
        <v>70</v>
      </c>
      <c r="B841">
        <v>834</v>
      </c>
      <c r="C841" s="10">
        <f t="shared" si="210"/>
        <v>3331715.69</v>
      </c>
      <c r="D841" s="10">
        <f>'(Optional) Additional IN-OUT'!H848</f>
        <v>0</v>
      </c>
      <c r="E841" s="10">
        <f>ROUND(((C841+D841)*(1+Nocharge_monthly_return)),2)</f>
        <v>3345390.12</v>
      </c>
      <c r="F841" s="10">
        <f t="shared" si="211"/>
        <v>928403.3600000001</v>
      </c>
      <c r="G841" s="10">
        <f t="shared" ref="G841:G847" si="220">D841</f>
        <v>0</v>
      </c>
      <c r="H841" s="10">
        <f>ROUND(((F841+G841)*(1+Withcharge_monthly_return)),2)</f>
        <v>932213.83</v>
      </c>
      <c r="I841" s="10">
        <f t="shared" si="218"/>
        <v>1432.23</v>
      </c>
      <c r="J841" t="b">
        <f t="shared" si="212"/>
        <v>0</v>
      </c>
      <c r="K841" s="10">
        <f t="shared" si="219"/>
        <v>0</v>
      </c>
      <c r="L841" s="24">
        <f t="shared" si="213"/>
        <v>1432.23</v>
      </c>
      <c r="M841" s="24">
        <f t="shared" si="214"/>
        <v>930781.6</v>
      </c>
      <c r="N841" s="24">
        <f t="shared" si="215"/>
        <v>2414608.52</v>
      </c>
      <c r="O841" s="24">
        <f t="shared" si="216"/>
        <v>493489.17000000022</v>
      </c>
      <c r="P841" s="24">
        <f t="shared" si="209"/>
        <v>114000</v>
      </c>
      <c r="Q841" s="7">
        <f t="shared" ref="Q841:Q847" si="221">(E841/P841)-1</f>
        <v>28.345527368421052</v>
      </c>
      <c r="R841" s="7">
        <f t="shared" ref="R841:R847" si="222">(M841/P841)-1</f>
        <v>7.1647508771929829</v>
      </c>
      <c r="S841" s="5">
        <f t="shared" ref="S841:S847" si="223">RATE(B841/12,,P841,-E841)</f>
        <v>4.982210028332195E-2</v>
      </c>
      <c r="T841" s="5">
        <f t="shared" ref="T841:T847" si="224">RATE(B841/12,,P841,-M841)</f>
        <v>3.0674381004646888E-2</v>
      </c>
      <c r="U841" s="5">
        <f t="shared" si="217"/>
        <v>1.9147719278675063E-2</v>
      </c>
    </row>
    <row r="842" spans="1:21" x14ac:dyDescent="0.25">
      <c r="A842">
        <v>70</v>
      </c>
      <c r="B842">
        <v>835</v>
      </c>
      <c r="C842" s="10">
        <f t="shared" si="210"/>
        <v>3345390.12</v>
      </c>
      <c r="D842" s="10">
        <f>'(Optional) Additional IN-OUT'!H849</f>
        <v>0</v>
      </c>
      <c r="E842" s="10">
        <f>ROUND(((C842+D842)*(1+Nocharge_monthly_return)),2)</f>
        <v>3359120.67</v>
      </c>
      <c r="F842" s="10">
        <f t="shared" si="211"/>
        <v>930781.6</v>
      </c>
      <c r="G842" s="10">
        <f t="shared" si="220"/>
        <v>0</v>
      </c>
      <c r="H842" s="10">
        <f>ROUND(((F842+G842)*(1+Withcharge_monthly_return)),2)</f>
        <v>934601.83</v>
      </c>
      <c r="I842" s="10">
        <f t="shared" si="218"/>
        <v>1435.9</v>
      </c>
      <c r="J842" t="b">
        <f t="shared" si="212"/>
        <v>0</v>
      </c>
      <c r="K842" s="10">
        <f t="shared" si="219"/>
        <v>0</v>
      </c>
      <c r="L842" s="24">
        <f t="shared" si="213"/>
        <v>1435.9</v>
      </c>
      <c r="M842" s="24">
        <f t="shared" si="214"/>
        <v>933165.92999999993</v>
      </c>
      <c r="N842" s="24">
        <f t="shared" si="215"/>
        <v>2425954.7400000002</v>
      </c>
      <c r="O842" s="24">
        <f t="shared" si="216"/>
        <v>494925.07000000024</v>
      </c>
      <c r="P842" s="24">
        <f t="shared" ref="P842:P847" si="225">P841+D842</f>
        <v>114000</v>
      </c>
      <c r="Q842" s="7">
        <f t="shared" si="221"/>
        <v>28.465970789473683</v>
      </c>
      <c r="R842" s="7">
        <f t="shared" si="222"/>
        <v>7.1856660526315785</v>
      </c>
      <c r="S842" s="5">
        <f t="shared" si="223"/>
        <v>4.9822767034858259E-2</v>
      </c>
      <c r="T842" s="5">
        <f t="shared" si="224"/>
        <v>3.0674982229897223E-2</v>
      </c>
      <c r="U842" s="5">
        <f t="shared" si="217"/>
        <v>1.9147784804961036E-2</v>
      </c>
    </row>
    <row r="843" spans="1:21" x14ac:dyDescent="0.25">
      <c r="A843">
        <v>70</v>
      </c>
      <c r="B843">
        <v>836</v>
      </c>
      <c r="C843" s="10">
        <f t="shared" si="210"/>
        <v>3359120.67</v>
      </c>
      <c r="D843" s="10">
        <f>'(Optional) Additional IN-OUT'!H850</f>
        <v>0</v>
      </c>
      <c r="E843" s="10">
        <f>ROUND(((C843+D843)*(1+Nocharge_monthly_return)),2)</f>
        <v>3372907.58</v>
      </c>
      <c r="F843" s="10">
        <f t="shared" si="211"/>
        <v>933165.92999999993</v>
      </c>
      <c r="G843" s="10">
        <f t="shared" si="220"/>
        <v>0</v>
      </c>
      <c r="H843" s="10">
        <f>ROUND(((F843+G843)*(1+Withcharge_monthly_return)),2)</f>
        <v>936995.94</v>
      </c>
      <c r="I843" s="10">
        <f t="shared" si="218"/>
        <v>1439.58</v>
      </c>
      <c r="J843" t="b">
        <f t="shared" si="212"/>
        <v>0</v>
      </c>
      <c r="K843" s="10">
        <f t="shared" si="219"/>
        <v>0</v>
      </c>
      <c r="L843" s="24">
        <f t="shared" si="213"/>
        <v>1439.58</v>
      </c>
      <c r="M843" s="24">
        <f t="shared" si="214"/>
        <v>935556.36</v>
      </c>
      <c r="N843" s="24">
        <f t="shared" si="215"/>
        <v>2437351.2200000002</v>
      </c>
      <c r="O843" s="24">
        <f t="shared" si="216"/>
        <v>496364.65000000026</v>
      </c>
      <c r="P843" s="24">
        <f t="shared" si="225"/>
        <v>114000</v>
      </c>
      <c r="Q843" s="7">
        <f t="shared" si="221"/>
        <v>28.586908596491227</v>
      </c>
      <c r="R843" s="7">
        <f t="shared" si="222"/>
        <v>7.2066347368421049</v>
      </c>
      <c r="S843" s="5">
        <f t="shared" si="223"/>
        <v>4.9823432216001447E-2</v>
      </c>
      <c r="T843" s="5">
        <f t="shared" si="224"/>
        <v>3.0675581893785154E-2</v>
      </c>
      <c r="U843" s="5">
        <f t="shared" si="217"/>
        <v>1.9147850322216293E-2</v>
      </c>
    </row>
    <row r="844" spans="1:21" x14ac:dyDescent="0.25">
      <c r="A844">
        <v>70</v>
      </c>
      <c r="B844">
        <v>837</v>
      </c>
      <c r="C844" s="10">
        <f t="shared" si="210"/>
        <v>3372907.58</v>
      </c>
      <c r="D844" s="10">
        <f>'(Optional) Additional IN-OUT'!H851</f>
        <v>0</v>
      </c>
      <c r="E844" s="10">
        <f>ROUND(((C844+D844)*(1+Nocharge_monthly_return)),2)</f>
        <v>3386751.07</v>
      </c>
      <c r="F844" s="10">
        <f t="shared" si="211"/>
        <v>935556.36</v>
      </c>
      <c r="G844" s="10">
        <f t="shared" si="220"/>
        <v>0</v>
      </c>
      <c r="H844" s="10">
        <f>ROUND(((F844+G844)*(1+Withcharge_monthly_return)),2)</f>
        <v>939396.18</v>
      </c>
      <c r="I844" s="10">
        <f t="shared" si="218"/>
        <v>1443.27</v>
      </c>
      <c r="J844" t="b">
        <f t="shared" si="212"/>
        <v>0</v>
      </c>
      <c r="K844" s="10">
        <f t="shared" si="219"/>
        <v>0</v>
      </c>
      <c r="L844" s="24">
        <f t="shared" si="213"/>
        <v>1443.27</v>
      </c>
      <c r="M844" s="24">
        <f t="shared" si="214"/>
        <v>937952.91</v>
      </c>
      <c r="N844" s="24">
        <f t="shared" si="215"/>
        <v>2448798.1599999997</v>
      </c>
      <c r="O844" s="24">
        <f t="shared" si="216"/>
        <v>497807.92000000027</v>
      </c>
      <c r="P844" s="24">
        <f t="shared" si="225"/>
        <v>114000</v>
      </c>
      <c r="Q844" s="7">
        <f t="shared" si="221"/>
        <v>28.708342719298244</v>
      </c>
      <c r="R844" s="7">
        <f t="shared" si="222"/>
        <v>7.2276571052631589</v>
      </c>
      <c r="S844" s="5">
        <f t="shared" si="223"/>
        <v>4.9824095781875168E-2</v>
      </c>
      <c r="T844" s="5">
        <f t="shared" si="224"/>
        <v>3.0676180071444206E-2</v>
      </c>
      <c r="U844" s="5">
        <f t="shared" si="217"/>
        <v>1.9147915710430962E-2</v>
      </c>
    </row>
    <row r="845" spans="1:21" x14ac:dyDescent="0.25">
      <c r="A845">
        <v>70</v>
      </c>
      <c r="B845">
        <v>838</v>
      </c>
      <c r="C845" s="10">
        <f t="shared" si="210"/>
        <v>3386751.07</v>
      </c>
      <c r="D845" s="10">
        <f>'(Optional) Additional IN-OUT'!H852</f>
        <v>0</v>
      </c>
      <c r="E845" s="10">
        <f>ROUND(((C845+D845)*(1+Nocharge_monthly_return)),2)</f>
        <v>3400651.38</v>
      </c>
      <c r="F845" s="10">
        <f t="shared" si="211"/>
        <v>937952.91</v>
      </c>
      <c r="G845" s="10">
        <f t="shared" si="220"/>
        <v>0</v>
      </c>
      <c r="H845" s="10">
        <f>ROUND(((F845+G845)*(1+Withcharge_monthly_return)),2)</f>
        <v>941802.57</v>
      </c>
      <c r="I845" s="10">
        <f t="shared" si="218"/>
        <v>1446.96</v>
      </c>
      <c r="J845" t="b">
        <f t="shared" si="212"/>
        <v>0</v>
      </c>
      <c r="K845" s="10">
        <f t="shared" si="219"/>
        <v>0</v>
      </c>
      <c r="L845" s="24">
        <f t="shared" si="213"/>
        <v>1446.96</v>
      </c>
      <c r="M845" s="24">
        <f t="shared" si="214"/>
        <v>940355.61</v>
      </c>
      <c r="N845" s="24">
        <f t="shared" si="215"/>
        <v>2460295.77</v>
      </c>
      <c r="O845" s="24">
        <f t="shared" si="216"/>
        <v>499254.8800000003</v>
      </c>
      <c r="P845" s="24">
        <f t="shared" si="225"/>
        <v>114000</v>
      </c>
      <c r="Q845" s="7">
        <f t="shared" si="221"/>
        <v>28.830275263157894</v>
      </c>
      <c r="R845" s="7">
        <f t="shared" si="222"/>
        <v>7.2487334210526306</v>
      </c>
      <c r="S845" s="5">
        <f t="shared" si="223"/>
        <v>4.9824757772856554E-2</v>
      </c>
      <c r="T845" s="5">
        <f t="shared" si="224"/>
        <v>3.067677699326694E-2</v>
      </c>
      <c r="U845" s="5">
        <f t="shared" si="217"/>
        <v>1.9147980779589614E-2</v>
      </c>
    </row>
    <row r="846" spans="1:21" x14ac:dyDescent="0.25">
      <c r="A846">
        <v>70</v>
      </c>
      <c r="B846">
        <v>839</v>
      </c>
      <c r="C846" s="10">
        <f t="shared" si="210"/>
        <v>3400651.38</v>
      </c>
      <c r="D846" s="10">
        <f>'(Optional) Additional IN-OUT'!H853</f>
        <v>0</v>
      </c>
      <c r="E846" s="10">
        <f>ROUND(((C846+D846)*(1+Nocharge_monthly_return)),2)</f>
        <v>3414608.74</v>
      </c>
      <c r="F846" s="10">
        <f t="shared" si="211"/>
        <v>940355.61</v>
      </c>
      <c r="G846" s="10">
        <f t="shared" si="220"/>
        <v>0</v>
      </c>
      <c r="H846" s="10">
        <f>ROUND(((F846+G846)*(1+Withcharge_monthly_return)),2)</f>
        <v>944215.13</v>
      </c>
      <c r="I846" s="10">
        <f t="shared" si="218"/>
        <v>1450.67</v>
      </c>
      <c r="J846" t="b">
        <f t="shared" si="212"/>
        <v>0</v>
      </c>
      <c r="K846" s="10">
        <f t="shared" si="219"/>
        <v>0</v>
      </c>
      <c r="L846" s="24">
        <f t="shared" si="213"/>
        <v>1450.67</v>
      </c>
      <c r="M846" s="24">
        <f t="shared" si="214"/>
        <v>942764.46</v>
      </c>
      <c r="N846" s="24">
        <f t="shared" si="215"/>
        <v>2471844.2800000003</v>
      </c>
      <c r="O846" s="24">
        <f t="shared" si="216"/>
        <v>500705.55000000028</v>
      </c>
      <c r="P846" s="24">
        <f t="shared" si="225"/>
        <v>114000</v>
      </c>
      <c r="Q846" s="7">
        <f t="shared" si="221"/>
        <v>28.952708245614037</v>
      </c>
      <c r="R846" s="7">
        <f t="shared" si="222"/>
        <v>7.2698636842105255</v>
      </c>
      <c r="S846" s="5">
        <f t="shared" si="223"/>
        <v>4.9825418180403126E-2</v>
      </c>
      <c r="T846" s="5">
        <f t="shared" si="224"/>
        <v>3.0677372416530572E-2</v>
      </c>
      <c r="U846" s="5">
        <f t="shared" si="217"/>
        <v>1.9148045763872554E-2</v>
      </c>
    </row>
    <row r="847" spans="1:21" x14ac:dyDescent="0.25">
      <c r="A847">
        <v>70</v>
      </c>
      <c r="B847">
        <v>840</v>
      </c>
      <c r="C847" s="10">
        <f t="shared" si="210"/>
        <v>3414608.74</v>
      </c>
      <c r="D847" s="10">
        <f>'(Optional) Additional IN-OUT'!H854</f>
        <v>0</v>
      </c>
      <c r="E847" s="10">
        <f>ROUND(((C847+D847)*(1+Nocharge_monthly_return)),2)</f>
        <v>3428623.39</v>
      </c>
      <c r="F847" s="10">
        <f t="shared" si="211"/>
        <v>942764.46</v>
      </c>
      <c r="G847" s="10">
        <f t="shared" si="220"/>
        <v>0</v>
      </c>
      <c r="H847" s="10">
        <f>ROUND(((F847+G847)*(1+Withcharge_monthly_return)),2)</f>
        <v>946633.87</v>
      </c>
      <c r="I847" s="10">
        <f t="shared" si="218"/>
        <v>1454.39</v>
      </c>
      <c r="J847" t="b">
        <f t="shared" si="212"/>
        <v>0</v>
      </c>
      <c r="K847" s="10">
        <f t="shared" si="219"/>
        <v>0</v>
      </c>
      <c r="L847" s="24">
        <f t="shared" si="213"/>
        <v>1454.39</v>
      </c>
      <c r="M847" s="24">
        <f t="shared" si="214"/>
        <v>945179.48</v>
      </c>
      <c r="N847" s="24">
        <f t="shared" si="215"/>
        <v>2483443.91</v>
      </c>
      <c r="O847" s="24">
        <f t="shared" si="216"/>
        <v>502159.94000000029</v>
      </c>
      <c r="P847" s="24">
        <f t="shared" si="225"/>
        <v>114000</v>
      </c>
      <c r="Q847" s="7">
        <f t="shared" si="221"/>
        <v>29.075643771929826</v>
      </c>
      <c r="R847" s="7">
        <f t="shared" si="222"/>
        <v>7.2910480701754388</v>
      </c>
      <c r="S847" s="5">
        <f t="shared" si="223"/>
        <v>4.9826077035798472E-2</v>
      </c>
      <c r="T847" s="5">
        <f t="shared" si="224"/>
        <v>3.0677966413115675E-2</v>
      </c>
      <c r="U847" s="5">
        <f t="shared" si="217"/>
        <v>1.9148110622682797E-2</v>
      </c>
    </row>
    <row r="848" spans="1:21" x14ac:dyDescent="0.25">
      <c r="K848" s="10"/>
      <c r="L848" s="24"/>
      <c r="M848" s="24"/>
      <c r="N848" s="24"/>
      <c r="O848" s="24"/>
      <c r="P848" s="24"/>
      <c r="Q848" s="7"/>
      <c r="R848" s="7"/>
      <c r="S848" s="5"/>
      <c r="T848" s="5"/>
      <c r="U848" s="5"/>
    </row>
    <row r="849" spans="11:21" x14ac:dyDescent="0.25">
      <c r="K849" s="10"/>
      <c r="L849" s="24"/>
      <c r="M849" s="24"/>
      <c r="N849" s="24"/>
      <c r="O849" s="24"/>
      <c r="P849" s="24"/>
      <c r="Q849" s="7"/>
      <c r="R849" s="7"/>
      <c r="S849" s="5"/>
      <c r="T849" s="5"/>
      <c r="U849" s="5"/>
    </row>
    <row r="850" spans="11:21" x14ac:dyDescent="0.25">
      <c r="K850" s="10"/>
      <c r="L850" s="24"/>
      <c r="M850" s="24"/>
      <c r="N850" s="24"/>
      <c r="O850" s="24"/>
      <c r="P850" s="24"/>
      <c r="Q850" s="7"/>
      <c r="R850" s="7"/>
      <c r="S850" s="5"/>
      <c r="T850" s="5"/>
      <c r="U850" s="5"/>
    </row>
    <row r="851" spans="11:21" x14ac:dyDescent="0.25">
      <c r="K851" s="10"/>
      <c r="L851" s="24"/>
      <c r="M851" s="24"/>
      <c r="N851" s="24"/>
      <c r="O851" s="24"/>
      <c r="P851" s="24"/>
      <c r="Q851" s="7"/>
      <c r="R851" s="7"/>
      <c r="S851" s="5"/>
      <c r="T851" s="5"/>
      <c r="U851" s="5"/>
    </row>
    <row r="852" spans="11:21" x14ac:dyDescent="0.25">
      <c r="K852" s="10"/>
      <c r="L852" s="24"/>
      <c r="M852" s="24"/>
      <c r="N852" s="24"/>
      <c r="O852" s="24"/>
      <c r="P852" s="24"/>
      <c r="Q852" s="7"/>
      <c r="R852" s="7"/>
      <c r="S852" s="5"/>
      <c r="T852" s="5"/>
      <c r="U852" s="5"/>
    </row>
    <row r="853" spans="11:21" x14ac:dyDescent="0.25">
      <c r="K853" s="10"/>
      <c r="L853" s="24"/>
      <c r="M853" s="24"/>
      <c r="N853" s="24"/>
      <c r="O853" s="24"/>
      <c r="P853" s="24"/>
      <c r="Q853" s="7"/>
      <c r="R853" s="7"/>
      <c r="S853" s="5"/>
      <c r="T853" s="5"/>
      <c r="U853" s="5"/>
    </row>
    <row r="854" spans="11:21" x14ac:dyDescent="0.25">
      <c r="K854" s="10"/>
      <c r="L854" s="24"/>
      <c r="M854" s="24"/>
      <c r="N854" s="24"/>
      <c r="O854" s="24"/>
      <c r="P854" s="24"/>
      <c r="Q854" s="7"/>
      <c r="R854" s="7"/>
      <c r="S854" s="5"/>
      <c r="T854" s="5"/>
      <c r="U854" s="5"/>
    </row>
    <row r="855" spans="11:21" x14ac:dyDescent="0.25">
      <c r="K855" s="10"/>
      <c r="L855" s="24"/>
      <c r="M855" s="24"/>
      <c r="N855" s="24"/>
      <c r="O855" s="24"/>
      <c r="P855" s="24"/>
      <c r="Q855" s="7"/>
      <c r="R855" s="7"/>
      <c r="S855" s="5"/>
      <c r="T855" s="5"/>
      <c r="U855" s="5"/>
    </row>
    <row r="856" spans="11:21" x14ac:dyDescent="0.25">
      <c r="K856" s="10"/>
      <c r="L856" s="24"/>
      <c r="M856" s="24"/>
      <c r="N856" s="24"/>
      <c r="O856" s="24"/>
      <c r="P856" s="24"/>
      <c r="Q856" s="7"/>
      <c r="R856" s="7"/>
      <c r="S856" s="5"/>
      <c r="T856" s="5"/>
      <c r="U856" s="5"/>
    </row>
    <row r="857" spans="11:21" x14ac:dyDescent="0.25">
      <c r="K857" s="10"/>
      <c r="L857" s="24"/>
      <c r="M857" s="24"/>
      <c r="N857" s="24"/>
      <c r="O857" s="24"/>
      <c r="P857" s="24"/>
      <c r="Q857" s="7"/>
      <c r="R857" s="7"/>
      <c r="S857" s="5"/>
      <c r="T857" s="5"/>
      <c r="U857" s="5"/>
    </row>
    <row r="858" spans="11:21" x14ac:dyDescent="0.25">
      <c r="K858" s="10"/>
      <c r="L858" s="24"/>
      <c r="M858" s="24"/>
      <c r="N858" s="24"/>
      <c r="O858" s="24"/>
      <c r="P858" s="24"/>
      <c r="Q858" s="7"/>
      <c r="R858" s="7"/>
      <c r="S858" s="5"/>
      <c r="T858" s="5"/>
      <c r="U858" s="5"/>
    </row>
    <row r="859" spans="11:21" x14ac:dyDescent="0.25">
      <c r="K859" s="10"/>
      <c r="L859" s="24"/>
      <c r="M859" s="24"/>
      <c r="N859" s="24"/>
      <c r="O859" s="24"/>
      <c r="P859" s="24"/>
      <c r="Q859" s="7"/>
      <c r="R859" s="7"/>
      <c r="S859" s="5"/>
      <c r="T859" s="5"/>
      <c r="U859" s="5"/>
    </row>
    <row r="860" spans="11:21" x14ac:dyDescent="0.25">
      <c r="K860" s="10"/>
      <c r="L860" s="24"/>
      <c r="M860" s="24"/>
      <c r="N860" s="24"/>
      <c r="O860" s="24"/>
      <c r="P860" s="24"/>
      <c r="Q860" s="7"/>
      <c r="R860" s="7"/>
      <c r="S860" s="5"/>
      <c r="T860" s="5"/>
      <c r="U860" s="5"/>
    </row>
    <row r="861" spans="11:21" x14ac:dyDescent="0.25">
      <c r="K861" s="10"/>
      <c r="L861" s="24"/>
      <c r="M861" s="24"/>
      <c r="N861" s="24"/>
      <c r="O861" s="24"/>
      <c r="P861" s="24"/>
      <c r="Q861" s="7"/>
      <c r="R861" s="7"/>
      <c r="S861" s="5"/>
      <c r="T861" s="5"/>
      <c r="U861" s="5"/>
    </row>
    <row r="862" spans="11:21" x14ac:dyDescent="0.25">
      <c r="K862" s="10"/>
      <c r="L862" s="24"/>
      <c r="M862" s="24"/>
      <c r="N862" s="24"/>
      <c r="O862" s="24"/>
      <c r="P862" s="24"/>
      <c r="Q862" s="7"/>
      <c r="R862" s="7"/>
      <c r="S862" s="5"/>
      <c r="T862" s="5"/>
      <c r="U862" s="5"/>
    </row>
    <row r="863" spans="11:21" x14ac:dyDescent="0.25">
      <c r="K863" s="10"/>
      <c r="L863" s="24"/>
      <c r="M863" s="24"/>
      <c r="N863" s="24"/>
      <c r="O863" s="24"/>
      <c r="P863" s="24"/>
      <c r="Q863" s="7"/>
      <c r="R863" s="7"/>
      <c r="S863" s="5"/>
      <c r="T863" s="5"/>
      <c r="U863" s="5"/>
    </row>
    <row r="864" spans="11:21" x14ac:dyDescent="0.25">
      <c r="K864" s="10"/>
      <c r="L864" s="24"/>
      <c r="M864" s="24"/>
      <c r="N864" s="24"/>
      <c r="O864" s="24"/>
      <c r="P864" s="24"/>
      <c r="Q864" s="7"/>
      <c r="R864" s="7"/>
      <c r="S864" s="5"/>
      <c r="T864" s="5"/>
      <c r="U864" s="5"/>
    </row>
    <row r="865" spans="11:21" x14ac:dyDescent="0.25">
      <c r="K865" s="10"/>
      <c r="L865" s="24"/>
      <c r="M865" s="24"/>
      <c r="N865" s="24"/>
      <c r="O865" s="24"/>
      <c r="P865" s="24"/>
      <c r="Q865" s="7"/>
      <c r="R865" s="7"/>
      <c r="S865" s="5"/>
      <c r="T865" s="5"/>
      <c r="U865" s="5"/>
    </row>
    <row r="866" spans="11:21" x14ac:dyDescent="0.25">
      <c r="K866" s="10"/>
      <c r="L866" s="24"/>
      <c r="M866" s="24"/>
      <c r="N866" s="24"/>
      <c r="O866" s="24"/>
      <c r="P866" s="24"/>
      <c r="Q866" s="7"/>
      <c r="R866" s="7"/>
      <c r="S866" s="5"/>
      <c r="T866" s="5"/>
      <c r="U866" s="5"/>
    </row>
    <row r="867" spans="11:21" x14ac:dyDescent="0.25">
      <c r="K867" s="10"/>
      <c r="L867" s="24"/>
      <c r="M867" s="24"/>
      <c r="N867" s="24"/>
      <c r="O867" s="24"/>
      <c r="P867" s="24"/>
      <c r="Q867" s="7"/>
      <c r="R867" s="7"/>
      <c r="S867" s="5"/>
      <c r="T867" s="5"/>
      <c r="U867" s="5"/>
    </row>
    <row r="868" spans="11:21" x14ac:dyDescent="0.25">
      <c r="K868" s="10"/>
      <c r="L868" s="24"/>
      <c r="M868" s="24"/>
      <c r="N868" s="24"/>
      <c r="O868" s="24"/>
      <c r="P868" s="24"/>
      <c r="Q868" s="7"/>
      <c r="R868" s="7"/>
      <c r="S868" s="5"/>
      <c r="T868" s="5"/>
      <c r="U868" s="5"/>
    </row>
    <row r="869" spans="11:21" x14ac:dyDescent="0.25">
      <c r="K869" s="10"/>
      <c r="L869" s="24"/>
      <c r="M869" s="24"/>
      <c r="N869" s="24"/>
      <c r="O869" s="24"/>
      <c r="P869" s="24"/>
      <c r="Q869" s="7"/>
      <c r="R869" s="7"/>
      <c r="S869" s="5"/>
      <c r="T869" s="5"/>
      <c r="U869" s="5"/>
    </row>
    <row r="870" spans="11:21" x14ac:dyDescent="0.25">
      <c r="K870" s="10"/>
      <c r="L870" s="24"/>
      <c r="M870" s="24"/>
      <c r="N870" s="24"/>
      <c r="O870" s="24"/>
      <c r="P870" s="24"/>
      <c r="Q870" s="7"/>
      <c r="R870" s="7"/>
      <c r="S870" s="5"/>
      <c r="T870" s="5"/>
      <c r="U870" s="5"/>
    </row>
    <row r="871" spans="11:21" x14ac:dyDescent="0.25">
      <c r="K871" s="10"/>
      <c r="L871" s="24"/>
      <c r="M871" s="24"/>
      <c r="N871" s="24"/>
      <c r="O871" s="24"/>
      <c r="P871" s="24"/>
      <c r="Q871" s="7"/>
      <c r="R871" s="7"/>
      <c r="S871" s="5"/>
      <c r="T871" s="5"/>
      <c r="U871" s="5"/>
    </row>
    <row r="872" spans="11:21" x14ac:dyDescent="0.25">
      <c r="K872" s="10"/>
      <c r="L872" s="24"/>
      <c r="M872" s="24"/>
      <c r="N872" s="24"/>
      <c r="O872" s="24"/>
      <c r="P872" s="24"/>
      <c r="Q872" s="7"/>
      <c r="R872" s="7"/>
      <c r="S872" s="5"/>
      <c r="T872" s="5"/>
      <c r="U872" s="5"/>
    </row>
    <row r="873" spans="11:21" x14ac:dyDescent="0.25">
      <c r="K873" s="10"/>
      <c r="L873" s="24"/>
      <c r="M873" s="24"/>
      <c r="N873" s="24"/>
      <c r="O873" s="24"/>
      <c r="P873" s="24"/>
      <c r="Q873" s="7"/>
      <c r="R873" s="7"/>
      <c r="S873" s="5"/>
      <c r="T873" s="5"/>
      <c r="U873" s="5"/>
    </row>
    <row r="874" spans="11:21" x14ac:dyDescent="0.25">
      <c r="K874" s="10"/>
      <c r="L874" s="24"/>
      <c r="M874" s="24"/>
      <c r="N874" s="24"/>
      <c r="O874" s="24"/>
      <c r="P874" s="24"/>
      <c r="Q874" s="7"/>
      <c r="R874" s="7"/>
      <c r="S874" s="5"/>
      <c r="T874" s="5"/>
      <c r="U874" s="5"/>
    </row>
    <row r="875" spans="11:21" x14ac:dyDescent="0.25">
      <c r="K875" s="10"/>
      <c r="L875" s="24"/>
      <c r="M875" s="24"/>
      <c r="N875" s="24"/>
      <c r="O875" s="24"/>
      <c r="P875" s="24"/>
      <c r="Q875" s="7"/>
      <c r="R875" s="7"/>
      <c r="S875" s="5"/>
      <c r="T875" s="5"/>
      <c r="U875" s="5"/>
    </row>
    <row r="876" spans="11:21" x14ac:dyDescent="0.25">
      <c r="K876" s="10"/>
      <c r="L876" s="24"/>
      <c r="M876" s="24"/>
      <c r="N876" s="24"/>
      <c r="O876" s="24"/>
      <c r="P876" s="24"/>
      <c r="Q876" s="7"/>
      <c r="R876" s="7"/>
      <c r="S876" s="5"/>
      <c r="T876" s="5"/>
      <c r="U876" s="5"/>
    </row>
    <row r="877" spans="11:21" x14ac:dyDescent="0.25">
      <c r="K877" s="10"/>
      <c r="L877" s="24"/>
      <c r="M877" s="24"/>
      <c r="N877" s="24"/>
      <c r="O877" s="24"/>
      <c r="P877" s="24"/>
      <c r="Q877" s="7"/>
      <c r="R877" s="7"/>
      <c r="S877" s="5"/>
      <c r="T877" s="5"/>
      <c r="U877" s="5"/>
    </row>
    <row r="878" spans="11:21" x14ac:dyDescent="0.25">
      <c r="K878" s="10"/>
      <c r="L878" s="24"/>
      <c r="M878" s="24"/>
      <c r="N878" s="24"/>
      <c r="O878" s="24"/>
      <c r="P878" s="24"/>
      <c r="Q878" s="7"/>
      <c r="R878" s="7"/>
      <c r="S878" s="5"/>
      <c r="T878" s="5"/>
      <c r="U878" s="5"/>
    </row>
    <row r="879" spans="11:21" x14ac:dyDescent="0.25">
      <c r="K879" s="10"/>
      <c r="L879" s="24"/>
      <c r="M879" s="24"/>
      <c r="N879" s="24"/>
      <c r="O879" s="24"/>
      <c r="P879" s="24"/>
      <c r="Q879" s="7"/>
      <c r="R879" s="7"/>
      <c r="S879" s="5"/>
      <c r="T879" s="5"/>
      <c r="U879" s="5"/>
    </row>
    <row r="880" spans="11:21" x14ac:dyDescent="0.25">
      <c r="K880" s="10"/>
      <c r="L880" s="24"/>
      <c r="M880" s="24"/>
      <c r="N880" s="24"/>
      <c r="O880" s="24"/>
      <c r="P880" s="24"/>
      <c r="Q880" s="7"/>
      <c r="R880" s="7"/>
      <c r="S880" s="5"/>
      <c r="T880" s="5"/>
      <c r="U880" s="5"/>
    </row>
    <row r="881" spans="11:21" x14ac:dyDescent="0.25">
      <c r="K881" s="10"/>
      <c r="L881" s="24"/>
      <c r="M881" s="24"/>
      <c r="N881" s="24"/>
      <c r="O881" s="24"/>
      <c r="P881" s="24"/>
      <c r="Q881" s="7"/>
      <c r="R881" s="7"/>
      <c r="S881" s="5"/>
      <c r="T881" s="5"/>
      <c r="U881" s="5"/>
    </row>
    <row r="882" spans="11:21" x14ac:dyDescent="0.25">
      <c r="K882" s="10"/>
      <c r="L882" s="24"/>
      <c r="M882" s="24"/>
      <c r="N882" s="24"/>
      <c r="O882" s="24"/>
      <c r="P882" s="24"/>
      <c r="Q882" s="7"/>
      <c r="R882" s="7"/>
      <c r="S882" s="5"/>
      <c r="T882" s="5"/>
      <c r="U882" s="5"/>
    </row>
    <row r="883" spans="11:21" x14ac:dyDescent="0.25">
      <c r="K883" s="10"/>
      <c r="L883" s="24"/>
      <c r="M883" s="24"/>
      <c r="N883" s="24"/>
      <c r="O883" s="24"/>
      <c r="P883" s="24"/>
      <c r="Q883" s="7"/>
      <c r="R883" s="7"/>
      <c r="S883" s="5"/>
      <c r="T883" s="5"/>
      <c r="U883" s="5"/>
    </row>
    <row r="884" spans="11:21" x14ac:dyDescent="0.25">
      <c r="K884" s="10"/>
      <c r="L884" s="24"/>
      <c r="M884" s="24"/>
      <c r="N884" s="24"/>
      <c r="O884" s="24"/>
      <c r="P884" s="24"/>
      <c r="Q884" s="7"/>
      <c r="R884" s="7"/>
      <c r="S884" s="5"/>
      <c r="T884" s="5"/>
      <c r="U884" s="5"/>
    </row>
    <row r="885" spans="11:21" x14ac:dyDescent="0.25">
      <c r="K885" s="10"/>
      <c r="L885" s="24"/>
      <c r="M885" s="24"/>
      <c r="N885" s="24"/>
      <c r="O885" s="24"/>
      <c r="P885" s="24"/>
      <c r="Q885" s="7"/>
      <c r="R885" s="7"/>
      <c r="S885" s="5"/>
      <c r="T885" s="5"/>
      <c r="U885" s="5"/>
    </row>
    <row r="886" spans="11:21" x14ac:dyDescent="0.25">
      <c r="K886" s="10"/>
      <c r="L886" s="24"/>
      <c r="M886" s="24"/>
      <c r="N886" s="24"/>
      <c r="O886" s="24"/>
      <c r="P886" s="24"/>
      <c r="Q886" s="7"/>
      <c r="R886" s="7"/>
      <c r="S886" s="5"/>
      <c r="T886" s="5"/>
      <c r="U886" s="5"/>
    </row>
    <row r="887" spans="11:21" x14ac:dyDescent="0.25">
      <c r="K887" s="10"/>
      <c r="L887" s="24"/>
      <c r="M887" s="24"/>
      <c r="N887" s="24"/>
      <c r="O887" s="24"/>
      <c r="P887" s="24"/>
      <c r="Q887" s="7"/>
      <c r="R887" s="7"/>
      <c r="S887" s="5"/>
      <c r="T887" s="5"/>
      <c r="U887" s="5"/>
    </row>
    <row r="888" spans="11:21" x14ac:dyDescent="0.25">
      <c r="K888" s="10"/>
      <c r="L888" s="24"/>
      <c r="M888" s="24"/>
      <c r="N888" s="24"/>
      <c r="O888" s="24"/>
      <c r="P888" s="24"/>
      <c r="Q888" s="7"/>
      <c r="R888" s="7"/>
      <c r="S888" s="5"/>
      <c r="T888" s="5"/>
      <c r="U888" s="5"/>
    </row>
    <row r="889" spans="11:21" x14ac:dyDescent="0.25">
      <c r="K889" s="10"/>
      <c r="L889" s="24"/>
      <c r="M889" s="24"/>
      <c r="N889" s="24"/>
      <c r="O889" s="24"/>
      <c r="P889" s="24"/>
      <c r="Q889" s="7"/>
      <c r="R889" s="7"/>
      <c r="S889" s="5"/>
      <c r="T889" s="5"/>
      <c r="U889" s="5"/>
    </row>
    <row r="890" spans="11:21" x14ac:dyDescent="0.25">
      <c r="K890" s="10"/>
      <c r="L890" s="24"/>
      <c r="M890" s="24"/>
      <c r="N890" s="24"/>
      <c r="O890" s="24"/>
      <c r="P890" s="24"/>
      <c r="Q890" s="7"/>
      <c r="R890" s="7"/>
      <c r="S890" s="5"/>
      <c r="T890" s="5"/>
      <c r="U890" s="5"/>
    </row>
    <row r="891" spans="11:21" x14ac:dyDescent="0.25">
      <c r="K891" s="10"/>
      <c r="L891" s="24"/>
      <c r="M891" s="24"/>
      <c r="N891" s="24"/>
      <c r="O891" s="24"/>
      <c r="P891" s="24"/>
      <c r="Q891" s="7"/>
      <c r="R891" s="7"/>
      <c r="S891" s="5"/>
      <c r="T891" s="5"/>
      <c r="U891" s="5"/>
    </row>
    <row r="892" spans="11:21" x14ac:dyDescent="0.25">
      <c r="K892" s="10"/>
      <c r="L892" s="24"/>
      <c r="M892" s="24"/>
      <c r="N892" s="24"/>
      <c r="O892" s="24"/>
      <c r="P892" s="24"/>
      <c r="Q892" s="7"/>
      <c r="R892" s="7"/>
      <c r="S892" s="5"/>
      <c r="T892" s="5"/>
      <c r="U892" s="5"/>
    </row>
    <row r="893" spans="11:21" x14ac:dyDescent="0.25">
      <c r="K893" s="10"/>
      <c r="L893" s="24"/>
      <c r="M893" s="24"/>
      <c r="N893" s="24"/>
      <c r="O893" s="24"/>
      <c r="P893" s="24"/>
      <c r="Q893" s="7"/>
      <c r="R893" s="7"/>
      <c r="S893" s="5"/>
      <c r="T893" s="5"/>
      <c r="U893" s="5"/>
    </row>
    <row r="894" spans="11:21" x14ac:dyDescent="0.25">
      <c r="K894" s="10"/>
      <c r="L894" s="24"/>
      <c r="M894" s="24"/>
      <c r="N894" s="24"/>
      <c r="O894" s="24"/>
      <c r="P894" s="24"/>
      <c r="Q894" s="7"/>
      <c r="R894" s="7"/>
      <c r="S894" s="5"/>
      <c r="T894" s="5"/>
      <c r="U894" s="5"/>
    </row>
    <row r="895" spans="11:21" x14ac:dyDescent="0.25">
      <c r="K895" s="10"/>
      <c r="L895" s="24"/>
      <c r="M895" s="24"/>
      <c r="N895" s="24"/>
      <c r="O895" s="24"/>
      <c r="P895" s="24"/>
      <c r="Q895" s="7"/>
      <c r="R895" s="7"/>
      <c r="S895" s="5"/>
      <c r="T895" s="5"/>
      <c r="U895" s="5"/>
    </row>
    <row r="896" spans="11:21" x14ac:dyDescent="0.25">
      <c r="K896" s="10"/>
      <c r="L896" s="24"/>
      <c r="M896" s="24"/>
      <c r="N896" s="24"/>
      <c r="O896" s="24"/>
      <c r="P896" s="24"/>
      <c r="Q896" s="7"/>
      <c r="R896" s="7"/>
      <c r="S896" s="5"/>
      <c r="T896" s="5"/>
      <c r="U896" s="5"/>
    </row>
    <row r="897" spans="11:21" x14ac:dyDescent="0.25">
      <c r="K897" s="10"/>
      <c r="L897" s="24"/>
      <c r="M897" s="24"/>
      <c r="N897" s="24"/>
      <c r="O897" s="24"/>
      <c r="P897" s="24"/>
      <c r="Q897" s="7"/>
      <c r="R897" s="7"/>
      <c r="S897" s="5"/>
      <c r="T897" s="5"/>
      <c r="U897" s="5"/>
    </row>
    <row r="898" spans="11:21" x14ac:dyDescent="0.25">
      <c r="K898" s="10"/>
      <c r="L898" s="24"/>
      <c r="M898" s="24"/>
      <c r="N898" s="24"/>
      <c r="O898" s="24"/>
      <c r="P898" s="24"/>
      <c r="Q898" s="7"/>
      <c r="R898" s="7"/>
      <c r="S898" s="5"/>
      <c r="T898" s="5"/>
      <c r="U898" s="5"/>
    </row>
    <row r="899" spans="11:21" x14ac:dyDescent="0.25">
      <c r="K899" s="10"/>
      <c r="L899" s="24"/>
      <c r="M899" s="24"/>
      <c r="N899" s="24"/>
      <c r="O899" s="24"/>
      <c r="P899" s="24"/>
      <c r="Q899" s="7"/>
      <c r="R899" s="7"/>
      <c r="S899" s="5"/>
      <c r="T899" s="5"/>
      <c r="U899" s="5"/>
    </row>
    <row r="900" spans="11:21" x14ac:dyDescent="0.25">
      <c r="K900" s="10"/>
      <c r="L900" s="24"/>
      <c r="M900" s="24"/>
      <c r="N900" s="24"/>
      <c r="O900" s="24"/>
      <c r="P900" s="24"/>
      <c r="Q900" s="7"/>
      <c r="R900" s="7"/>
      <c r="S900" s="5"/>
      <c r="T900" s="5"/>
      <c r="U900" s="5"/>
    </row>
    <row r="901" spans="11:21" x14ac:dyDescent="0.25">
      <c r="K901" s="10"/>
      <c r="L901" s="24"/>
      <c r="M901" s="24"/>
      <c r="N901" s="24"/>
      <c r="O901" s="24"/>
      <c r="P901" s="24"/>
      <c r="Q901" s="7"/>
      <c r="R901" s="7"/>
      <c r="S901" s="5"/>
      <c r="T901" s="5"/>
      <c r="U901" s="5"/>
    </row>
  </sheetData>
  <mergeCells count="4">
    <mergeCell ref="F5:M5"/>
    <mergeCell ref="C5:E5"/>
    <mergeCell ref="S5:U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Data input</vt:lpstr>
      <vt:lpstr>(Optional) Additional IN-OUT</vt:lpstr>
      <vt:lpstr>Disclosure for report</vt:lpstr>
      <vt:lpstr>Monthly compounding</vt:lpstr>
      <vt:lpstr>Amount_Invested</vt:lpstr>
      <vt:lpstr>EQ_Initial_Dealing</vt:lpstr>
      <vt:lpstr>EQ_Initial_Monetary</vt:lpstr>
      <vt:lpstr>EQ_Initial_Percentage</vt:lpstr>
      <vt:lpstr>EQ_Ongoing_Dealing</vt:lpstr>
      <vt:lpstr>EQ_Ongoing_Monetary</vt:lpstr>
      <vt:lpstr>EQ_Ongoing_Percentage</vt:lpstr>
      <vt:lpstr>Expected_Return</vt:lpstr>
      <vt:lpstr>Fund_Initial</vt:lpstr>
      <vt:lpstr>Fund_Ongoing_Total</vt:lpstr>
      <vt:lpstr>Investment_Amount</vt:lpstr>
      <vt:lpstr>Monthly_charges</vt:lpstr>
      <vt:lpstr>Monthly_Return</vt:lpstr>
      <vt:lpstr>Monthly_Table</vt:lpstr>
      <vt:lpstr>Nocharge_monthly_return</vt:lpstr>
      <vt:lpstr>Product_Initial_Monetary</vt:lpstr>
      <vt:lpstr>Product_Initial_Percentage</vt:lpstr>
      <vt:lpstr>Product_Ongoing_Monetary</vt:lpstr>
      <vt:lpstr>Product_Ongoing_Percentage</vt:lpstr>
      <vt:lpstr>Withcharge_monthly_return</vt:lpstr>
      <vt:lpstr>Y1_Value_Before_Charges</vt:lpstr>
      <vt:lpstr>Y2_Value_Before_Charges</vt:lpstr>
      <vt:lpstr>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Atkinson</dc:creator>
  <cp:lastModifiedBy>Dan Atkinson</cp:lastModifiedBy>
  <cp:lastPrinted>2018-01-05T14:10:20Z</cp:lastPrinted>
  <dcterms:created xsi:type="dcterms:W3CDTF">2018-01-05T10:32:14Z</dcterms:created>
  <dcterms:modified xsi:type="dcterms:W3CDTF">2018-08-08T13:28:46Z</dcterms:modified>
</cp:coreProperties>
</file>