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ff Folders\Rebecca Tuck\"/>
    </mc:Choice>
  </mc:AlternateContent>
  <bookViews>
    <workbookView xWindow="0" yWindow="0" windowWidth="28800" windowHeight="13020" activeTab="1"/>
  </bookViews>
  <sheets>
    <sheet name="Data" sheetId="2" r:id="rId1"/>
    <sheet name="Outpu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P7" i="2"/>
  <c r="P8" i="2"/>
  <c r="P9" i="2"/>
  <c r="P10" i="2"/>
  <c r="P11" i="2"/>
  <c r="P12" i="2"/>
  <c r="P13" i="2"/>
  <c r="P14" i="2"/>
  <c r="P15" i="2"/>
  <c r="P16" i="2"/>
  <c r="P17" i="2"/>
  <c r="O6" i="2"/>
  <c r="O7" i="2"/>
  <c r="O8" i="2"/>
  <c r="O9" i="2"/>
  <c r="O10" i="2"/>
  <c r="O11" i="2"/>
  <c r="O12" i="2"/>
  <c r="O13" i="2"/>
  <c r="O14" i="2"/>
  <c r="O15" i="2"/>
  <c r="O16" i="2"/>
  <c r="O17" i="2"/>
  <c r="P5" i="2"/>
  <c r="O5" i="2"/>
  <c r="L18" i="2"/>
  <c r="O18" i="2" l="1"/>
  <c r="M18" i="2" s="1"/>
  <c r="P18" i="2"/>
  <c r="N18" i="2" s="1"/>
  <c r="I32" i="2"/>
  <c r="G69" i="2" s="1"/>
  <c r="I69" i="2" s="1"/>
  <c r="I33" i="2"/>
  <c r="I34" i="2"/>
  <c r="H32" i="2"/>
  <c r="H33" i="2"/>
  <c r="H34" i="2"/>
  <c r="I31" i="2"/>
  <c r="H31" i="2"/>
  <c r="I24" i="2"/>
  <c r="G62" i="2" s="1"/>
  <c r="I62" i="2" s="1"/>
  <c r="I25" i="2"/>
  <c r="I26" i="2"/>
  <c r="H24" i="2"/>
  <c r="H25" i="2"/>
  <c r="H26" i="2"/>
  <c r="I23" i="2"/>
  <c r="H23" i="2"/>
  <c r="I16" i="2"/>
  <c r="G55" i="2" s="1"/>
  <c r="I55" i="2" s="1"/>
  <c r="I17" i="2"/>
  <c r="G56" i="2" s="1"/>
  <c r="I56" i="2" s="1"/>
  <c r="I18" i="2"/>
  <c r="G57" i="2" s="1"/>
  <c r="H57" i="2" s="1"/>
  <c r="H16" i="2"/>
  <c r="H17" i="2"/>
  <c r="H18" i="2"/>
  <c r="I15" i="2"/>
  <c r="H15" i="2"/>
  <c r="C6" i="2"/>
  <c r="L7" i="3" s="1"/>
  <c r="A1" i="2"/>
  <c r="H8" i="2" l="1"/>
  <c r="I9" i="2"/>
  <c r="G49" i="2" s="1"/>
  <c r="I49" i="2" s="1"/>
  <c r="I42" i="2"/>
  <c r="D17" i="3" s="1"/>
  <c r="I43" i="2"/>
  <c r="G79" i="2" s="1"/>
  <c r="I79" i="2" s="1"/>
  <c r="F17" i="3" s="1"/>
  <c r="I40" i="2"/>
  <c r="G76" i="2" s="1"/>
  <c r="H76" i="2" s="1"/>
  <c r="E14" i="3" s="1"/>
  <c r="I57" i="2"/>
  <c r="H62" i="2"/>
  <c r="H56" i="2"/>
  <c r="H55" i="2"/>
  <c r="H69" i="2"/>
  <c r="H41" i="2"/>
  <c r="C15" i="3" s="1"/>
  <c r="H10" i="2"/>
  <c r="G64" i="2"/>
  <c r="H40" i="2"/>
  <c r="C14" i="3" s="1"/>
  <c r="I10" i="2"/>
  <c r="G50" i="2" s="1"/>
  <c r="H50" i="2" s="1"/>
  <c r="G63" i="2"/>
  <c r="H39" i="2"/>
  <c r="I41" i="2"/>
  <c r="D15" i="3" s="1"/>
  <c r="G71" i="2"/>
  <c r="I39" i="2"/>
  <c r="H9" i="2"/>
  <c r="G70" i="2"/>
  <c r="H43" i="2"/>
  <c r="K7" i="3"/>
  <c r="I8" i="2"/>
  <c r="H42" i="2"/>
  <c r="C17" i="3" s="1"/>
  <c r="G78" i="2"/>
  <c r="H78" i="2" s="1"/>
  <c r="E16" i="3" s="1"/>
  <c r="I76" i="2"/>
  <c r="F14" i="3" s="1"/>
  <c r="H49" i="2"/>
  <c r="H19" i="2"/>
  <c r="C9" i="3" s="1"/>
  <c r="I19" i="2"/>
  <c r="D9" i="3" s="1"/>
  <c r="D16" i="3" l="1"/>
  <c r="H79" i="2"/>
  <c r="E17" i="3" s="1"/>
  <c r="D14" i="3"/>
  <c r="H11" i="2"/>
  <c r="B11" i="2" s="1"/>
  <c r="C7" i="3" s="1"/>
  <c r="H63" i="2"/>
  <c r="I63" i="2"/>
  <c r="H51" i="2"/>
  <c r="B18" i="2" s="1"/>
  <c r="E7" i="3" s="1"/>
  <c r="I70" i="2"/>
  <c r="I72" i="2" s="1"/>
  <c r="F11" i="3" s="1"/>
  <c r="H70" i="2"/>
  <c r="H72" i="2" s="1"/>
  <c r="E11" i="3" s="1"/>
  <c r="H64" i="2"/>
  <c r="I64" i="2"/>
  <c r="I71" i="2"/>
  <c r="H71" i="2"/>
  <c r="H35" i="2"/>
  <c r="C11" i="3" s="1"/>
  <c r="I11" i="2"/>
  <c r="C11" i="2" s="1"/>
  <c r="D7" i="3" s="1"/>
  <c r="I44" i="2"/>
  <c r="C13" i="2" s="1"/>
  <c r="D18" i="3" s="1"/>
  <c r="C16" i="3"/>
  <c r="I50" i="2"/>
  <c r="I51" i="2" s="1"/>
  <c r="C18" i="2" s="1"/>
  <c r="I35" i="2"/>
  <c r="D11" i="3" s="1"/>
  <c r="H27" i="2"/>
  <c r="C10" i="3" s="1"/>
  <c r="I27" i="2"/>
  <c r="D10" i="3" s="1"/>
  <c r="I78" i="2"/>
  <c r="F16" i="3" s="1"/>
  <c r="G77" i="2"/>
  <c r="I77" i="2" s="1"/>
  <c r="F15" i="3" s="1"/>
  <c r="H44" i="2"/>
  <c r="B13" i="2" s="1"/>
  <c r="C18" i="3" s="1"/>
  <c r="H65" i="2"/>
  <c r="E10" i="3" s="1"/>
  <c r="I58" i="2"/>
  <c r="F9" i="3" s="1"/>
  <c r="H58" i="2"/>
  <c r="I65" i="2" l="1"/>
  <c r="F10" i="3" s="1"/>
  <c r="H77" i="2"/>
  <c r="E15" i="3" s="1"/>
  <c r="B12" i="2"/>
  <c r="C12" i="2" s="1"/>
  <c r="C14" i="2" s="1"/>
  <c r="K6" i="3" s="1"/>
  <c r="B19" i="2"/>
  <c r="E9" i="3"/>
  <c r="I80" i="2"/>
  <c r="C20" i="2" s="1"/>
  <c r="F18" i="3" s="1"/>
  <c r="F7" i="3"/>
  <c r="H80" i="2" l="1"/>
  <c r="B20" i="2" s="1"/>
  <c r="E18" i="3" s="1"/>
  <c r="E12" i="3"/>
  <c r="C19" i="2"/>
  <c r="F12" i="3" s="1"/>
  <c r="D12" i="3"/>
  <c r="C12" i="3"/>
  <c r="B14" i="2"/>
  <c r="C19" i="3" s="1"/>
  <c r="D19" i="3"/>
  <c r="K9" i="3"/>
  <c r="K8" i="3"/>
  <c r="B21" i="2" l="1"/>
  <c r="E19" i="3" s="1"/>
  <c r="C21" i="2"/>
  <c r="F19" i="3" s="1"/>
  <c r="L6" i="3" l="1"/>
  <c r="L9" i="3" s="1"/>
  <c r="L8" i="3" l="1"/>
</calcChain>
</file>

<file path=xl/sharedStrings.xml><?xml version="1.0" encoding="utf-8"?>
<sst xmlns="http://schemas.openxmlformats.org/spreadsheetml/2006/main" count="145" uniqueCount="66">
  <si>
    <t>Year 0-1</t>
  </si>
  <si>
    <t>£ Costs</t>
  </si>
  <si>
    <t>% of investment cost</t>
  </si>
  <si>
    <t>Service Costs</t>
  </si>
  <si>
    <t>Ongoing charges</t>
  </si>
  <si>
    <t>Transaction Costs</t>
  </si>
  <si>
    <t>Product Costs</t>
  </si>
  <si>
    <t>Incidental Costs</t>
  </si>
  <si>
    <t>£</t>
  </si>
  <si>
    <t>%</t>
  </si>
  <si>
    <t>Subsequent Years</t>
  </si>
  <si>
    <t>Fund Name</t>
  </si>
  <si>
    <t>OCF</t>
  </si>
  <si>
    <t>Transaction</t>
  </si>
  <si>
    <t>Total Service Cost (TSC)</t>
  </si>
  <si>
    <t>Total Product Cost (TPC)</t>
  </si>
  <si>
    <t>Total Aggregated Costs (TAC)</t>
  </si>
  <si>
    <t>Subsequent years</t>
  </si>
  <si>
    <t>Value</t>
  </si>
  <si>
    <t>Investment Management Costs</t>
  </si>
  <si>
    <t>Total Investment Cost (TIC)</t>
  </si>
  <si>
    <t>Initial charges</t>
  </si>
  <si>
    <t>Incidental costs</t>
  </si>
  <si>
    <t>Ongoing Charges</t>
  </si>
  <si>
    <t>Incidental Charges</t>
  </si>
  <si>
    <t>Product Costs 2</t>
  </si>
  <si>
    <t>Product Costs 3</t>
  </si>
  <si>
    <t>Client Name:</t>
  </si>
  <si>
    <t>DFM Charge inc VAT</t>
  </si>
  <si>
    <t>Total</t>
  </si>
  <si>
    <t>DFM Dealing Charges</t>
  </si>
  <si>
    <t>Underlying OCF</t>
  </si>
  <si>
    <t>Underlying Transaction</t>
  </si>
  <si>
    <t>Initial Charges</t>
  </si>
  <si>
    <t>This calculator can be used to find the average weighting OCFs and transaction charges.</t>
  </si>
  <si>
    <t>Subsequent years will pre-populate the % value from year 1 minus initial fees. These values can be overidden if necessary and this will be common in the case of DFM transaction charges when direct holdings are proposed.</t>
  </si>
  <si>
    <t>Our Services</t>
  </si>
  <si>
    <t>Cost Category</t>
  </si>
  <si>
    <t>First Year Charge</t>
  </si>
  <si>
    <t xml:space="preserve"> </t>
  </si>
  <si>
    <t>Investment Manager Charges inc VAT</t>
  </si>
  <si>
    <r>
      <t>Dealing Charges</t>
    </r>
    <r>
      <rPr>
        <sz val="10"/>
        <color rgb="FFFF0000"/>
        <rFont val="Arial"/>
        <family val="2"/>
      </rPr>
      <t/>
    </r>
  </si>
  <si>
    <t>Underlying Investment Transaction Charges</t>
  </si>
  <si>
    <t>Underling Investment Management Charges</t>
  </si>
  <si>
    <t>Copy below into report. In doing so it doesn't retain the widths. In MS Word, right-click the table and Autofit &gt; To Window. Further manual adjustment may be necessary.</t>
  </si>
  <si>
    <t>Aggregated Product Charges</t>
  </si>
  <si>
    <t>Aggregated Investment Charges</t>
  </si>
  <si>
    <t>Total Aggregated Costs (see note 1)</t>
  </si>
  <si>
    <t>What you might get back if there were no charges</t>
  </si>
  <si>
    <t>What you might get back after charges</t>
  </si>
  <si>
    <t>1yr</t>
  </si>
  <si>
    <t>5yr</t>
  </si>
  <si>
    <t>Assumed Net Growth:</t>
  </si>
  <si>
    <t>Reduction in profit £</t>
  </si>
  <si>
    <t>Reduction in profit %</t>
  </si>
  <si>
    <t>See Output tab for tables to put into your report.</t>
  </si>
  <si>
    <r>
      <t>£</t>
    </r>
    <r>
      <rPr>
        <b/>
        <sz val="10"/>
        <color rgb="FFFF0000"/>
        <rFont val="Arial"/>
        <family val="2"/>
      </rPr>
      <t>xxx,xxx</t>
    </r>
    <r>
      <rPr>
        <b/>
        <sz val="10"/>
        <color rgb="FF000000"/>
        <rFont val="Arial"/>
        <family val="2"/>
      </rPr>
      <t xml:space="preserve"> lump sum invested with a net growth rate of </t>
    </r>
    <r>
      <rPr>
        <b/>
        <sz val="10"/>
        <color rgb="FFFF0000"/>
        <rFont val="Arial"/>
        <family val="2"/>
      </rPr>
      <t>4</t>
    </r>
    <r>
      <rPr>
        <b/>
        <sz val="10"/>
        <color rgb="FF000000"/>
        <rFont val="Arial"/>
        <family val="2"/>
      </rPr>
      <t>%</t>
    </r>
  </si>
  <si>
    <t>Product 1 Value</t>
  </si>
  <si>
    <t>Product 2 Value</t>
  </si>
  <si>
    <t>Product 3 Value</t>
  </si>
  <si>
    <t>Portfolio Total:</t>
  </si>
  <si>
    <t>Underlying Investments Calculator</t>
  </si>
  <si>
    <r>
      <t>Advice Charges (</t>
    </r>
    <r>
      <rPr>
        <sz val="10"/>
        <color rgb="FFFF0000"/>
        <rFont val="Arial"/>
        <family val="2"/>
      </rPr>
      <t>Company Name</t>
    </r>
    <r>
      <rPr>
        <sz val="10"/>
        <color rgb="FF000000"/>
        <rFont val="Arial"/>
        <family val="2"/>
      </rPr>
      <t>)</t>
    </r>
  </si>
  <si>
    <r>
      <t>Product Charges (</t>
    </r>
    <r>
      <rPr>
        <sz val="10"/>
        <color rgb="FFFF0000"/>
        <rFont val="Arial"/>
        <family val="2"/>
      </rPr>
      <t>Specify name</t>
    </r>
    <r>
      <rPr>
        <sz val="10"/>
        <color rgb="FF000000"/>
        <rFont val="Arial"/>
        <family val="2"/>
      </rPr>
      <t>)</t>
    </r>
  </si>
  <si>
    <r>
      <t>Product Charges (</t>
    </r>
    <r>
      <rPr>
        <sz val="10"/>
        <color rgb="FFFF0000"/>
        <rFont val="Arial"/>
        <family val="2"/>
      </rPr>
      <t>Specify Name</t>
    </r>
    <r>
      <rPr>
        <sz val="10"/>
        <color rgb="FF000000"/>
        <rFont val="Arial"/>
        <family val="2"/>
      </rPr>
      <t>)</t>
    </r>
  </si>
  <si>
    <t>Joe Bloggs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</si>
</sst>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.00"/>
    <numFmt numFmtId="165" formatCode="0.000%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rgb="FFFEF0CF"/>
        <bgColor indexed="64"/>
      </patternFill>
    </fill>
    <fill>
      <patternFill patternType="solid">
        <fgColor rgb="FFFEE2A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0" fontId="0" fillId="0" borderId="0" xfId="0" applyBorder="1"/>
    <xf numFmtId="0" fontId="4" fillId="0" borderId="0" xfId="0" applyFont="1" applyBorder="1"/>
    <xf numFmtId="0" fontId="7" fillId="0" borderId="0" xfId="0" applyFont="1"/>
    <xf numFmtId="0" fontId="11" fillId="5" borderId="25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6" fontId="10" fillId="6" borderId="29" xfId="0" applyNumberFormat="1" applyFont="1" applyFill="1" applyBorder="1" applyAlignment="1">
      <alignment horizontal="center" vertical="center" wrapText="1"/>
    </xf>
    <xf numFmtId="10" fontId="10" fillId="6" borderId="29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vertical="center" wrapText="1"/>
    </xf>
    <xf numFmtId="6" fontId="10" fillId="7" borderId="29" xfId="0" applyNumberFormat="1" applyFont="1" applyFill="1" applyBorder="1" applyAlignment="1">
      <alignment horizontal="center" vertical="center" wrapText="1"/>
    </xf>
    <xf numFmtId="10" fontId="10" fillId="7" borderId="2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0" fontId="10" fillId="6" borderId="29" xfId="1" applyNumberFormat="1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right" vertical="center" wrapText="1"/>
    </xf>
    <xf numFmtId="6" fontId="11" fillId="7" borderId="29" xfId="0" applyNumberFormat="1" applyFont="1" applyFill="1" applyBorder="1" applyAlignment="1">
      <alignment horizontal="center" vertical="center" wrapText="1"/>
    </xf>
    <xf numFmtId="10" fontId="11" fillId="7" borderId="29" xfId="0" applyNumberFormat="1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6" fontId="11" fillId="6" borderId="29" xfId="0" applyNumberFormat="1" applyFont="1" applyFill="1" applyBorder="1" applyAlignment="1">
      <alignment horizontal="center" vertical="center" wrapText="1"/>
    </xf>
    <xf numFmtId="10" fontId="11" fillId="6" borderId="29" xfId="0" applyNumberFormat="1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right" vertical="center" wrapText="1"/>
    </xf>
    <xf numFmtId="164" fontId="11" fillId="5" borderId="26" xfId="0" applyNumberFormat="1" applyFont="1" applyFill="1" applyBorder="1" applyAlignment="1">
      <alignment horizontal="center" vertical="center" wrapText="1"/>
    </xf>
    <xf numFmtId="10" fontId="11" fillId="5" borderId="26" xfId="1" applyNumberFormat="1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vertical="center"/>
    </xf>
    <xf numFmtId="6" fontId="13" fillId="6" borderId="29" xfId="0" applyNumberFormat="1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vertical="center"/>
    </xf>
    <xf numFmtId="6" fontId="13" fillId="7" borderId="2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6" borderId="28" xfId="0" applyFont="1" applyFill="1" applyBorder="1" applyAlignment="1">
      <alignment vertical="center"/>
    </xf>
    <xf numFmtId="6" fontId="12" fillId="6" borderId="29" xfId="0" applyNumberFormat="1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vertical="center"/>
    </xf>
    <xf numFmtId="0" fontId="11" fillId="5" borderId="25" xfId="0" applyFont="1" applyFill="1" applyBorder="1" applyAlignment="1">
      <alignment horizontal="center" vertical="center" wrapText="1"/>
    </xf>
    <xf numFmtId="0" fontId="0" fillId="0" borderId="0" xfId="0" applyFill="1"/>
    <xf numFmtId="10" fontId="12" fillId="7" borderId="29" xfId="1" applyNumberFormat="1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164" fontId="4" fillId="3" borderId="34" xfId="0" applyNumberFormat="1" applyFont="1" applyFill="1" applyBorder="1" applyProtection="1">
      <protection locked="0"/>
    </xf>
    <xf numFmtId="164" fontId="4" fillId="3" borderId="15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3" borderId="14" xfId="0" applyFont="1" applyFill="1" applyBorder="1" applyProtection="1">
      <protection locked="0"/>
    </xf>
    <xf numFmtId="9" fontId="4" fillId="3" borderId="4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10" fontId="4" fillId="3" borderId="1" xfId="1" applyNumberFormat="1" applyFont="1" applyFill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164" fontId="3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0" fontId="4" fillId="3" borderId="5" xfId="1" applyNumberFormat="1" applyFont="1" applyFill="1" applyBorder="1" applyProtection="1">
      <protection locked="0"/>
    </xf>
    <xf numFmtId="0" fontId="4" fillId="3" borderId="23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164" fontId="4" fillId="3" borderId="11" xfId="0" applyNumberFormat="1" applyFont="1" applyFill="1" applyBorder="1" applyAlignment="1" applyProtection="1">
      <protection locked="0"/>
    </xf>
    <xf numFmtId="10" fontId="4" fillId="3" borderId="20" xfId="0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10" fontId="4" fillId="3" borderId="5" xfId="1" applyNumberFormat="1" applyFont="1" applyFill="1" applyBorder="1" applyAlignment="1" applyProtection="1">
      <protection locked="0"/>
    </xf>
    <xf numFmtId="164" fontId="4" fillId="4" borderId="1" xfId="0" applyNumberFormat="1" applyFont="1" applyFill="1" applyBorder="1" applyProtection="1"/>
    <xf numFmtId="165" fontId="4" fillId="4" borderId="1" xfId="1" applyNumberFormat="1" applyFont="1" applyFill="1" applyBorder="1" applyProtection="1"/>
    <xf numFmtId="164" fontId="3" fillId="4" borderId="1" xfId="0" applyNumberFormat="1" applyFont="1" applyFill="1" applyBorder="1" applyProtection="1"/>
    <xf numFmtId="165" fontId="3" fillId="4" borderId="1" xfId="0" applyNumberFormat="1" applyFont="1" applyFill="1" applyBorder="1" applyProtection="1"/>
    <xf numFmtId="10" fontId="4" fillId="4" borderId="1" xfId="0" applyNumberFormat="1" applyFont="1" applyFill="1" applyBorder="1" applyProtection="1"/>
    <xf numFmtId="10" fontId="3" fillId="4" borderId="1" xfId="0" applyNumberFormat="1" applyFont="1" applyFill="1" applyBorder="1" applyProtection="1"/>
    <xf numFmtId="0" fontId="4" fillId="0" borderId="0" xfId="0" applyFont="1" applyFill="1" applyBorder="1" applyProtection="1"/>
    <xf numFmtId="164" fontId="4" fillId="4" borderId="1" xfId="0" applyNumberFormat="1" applyFont="1" applyFill="1" applyBorder="1" applyAlignment="1" applyProtection="1"/>
    <xf numFmtId="10" fontId="4" fillId="4" borderId="1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/>
    <xf numFmtId="10" fontId="3" fillId="4" borderId="1" xfId="1" applyNumberFormat="1" applyFont="1" applyFill="1" applyBorder="1" applyAlignment="1" applyProtection="1"/>
    <xf numFmtId="10" fontId="4" fillId="4" borderId="1" xfId="1" applyNumberFormat="1" applyFont="1" applyFill="1" applyBorder="1" applyProtection="1"/>
    <xf numFmtId="10" fontId="3" fillId="4" borderId="1" xfId="1" applyNumberFormat="1" applyFont="1" applyFill="1" applyBorder="1" applyProtection="1"/>
    <xf numFmtId="14" fontId="4" fillId="0" borderId="0" xfId="0" applyNumberFormat="1" applyFont="1" applyAlignment="1" applyProtection="1">
      <alignment horizontal="left" vertical="top"/>
    </xf>
    <xf numFmtId="0" fontId="3" fillId="0" borderId="2" xfId="0" applyFont="1" applyBorder="1" applyProtection="1"/>
    <xf numFmtId="164" fontId="3" fillId="0" borderId="4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Protection="1"/>
    <xf numFmtId="164" fontId="3" fillId="0" borderId="1" xfId="0" applyNumberFormat="1" applyFont="1" applyBorder="1" applyProtection="1"/>
    <xf numFmtId="10" fontId="3" fillId="0" borderId="1" xfId="0" applyNumberFormat="1" applyFont="1" applyBorder="1" applyProtection="1"/>
    <xf numFmtId="10" fontId="4" fillId="0" borderId="1" xfId="0" applyNumberFormat="1" applyFont="1" applyBorder="1" applyProtection="1"/>
    <xf numFmtId="10" fontId="4" fillId="0" borderId="1" xfId="1" applyNumberFormat="1" applyFont="1" applyBorder="1" applyProtection="1"/>
    <xf numFmtId="164" fontId="4" fillId="3" borderId="11" xfId="0" applyNumberFormat="1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0" fontId="4" fillId="3" borderId="11" xfId="1" applyNumberFormat="1" applyFont="1" applyFill="1" applyBorder="1" applyProtection="1">
      <protection locked="0"/>
    </xf>
    <xf numFmtId="10" fontId="4" fillId="3" borderId="22" xfId="1" applyNumberFormat="1" applyFont="1" applyFill="1" applyBorder="1" applyProtection="1">
      <protection locked="0"/>
    </xf>
    <xf numFmtId="10" fontId="4" fillId="3" borderId="13" xfId="1" applyNumberFormat="1" applyFont="1" applyFill="1" applyBorder="1" applyProtection="1">
      <protection locked="0"/>
    </xf>
    <xf numFmtId="10" fontId="4" fillId="3" borderId="15" xfId="1" applyNumberFormat="1" applyFont="1" applyFill="1" applyBorder="1" applyProtection="1">
      <protection locked="0"/>
    </xf>
    <xf numFmtId="10" fontId="4" fillId="3" borderId="24" xfId="1" applyNumberFormat="1" applyFont="1" applyFill="1" applyBorder="1" applyProtection="1">
      <protection locked="0"/>
    </xf>
    <xf numFmtId="164" fontId="4" fillId="4" borderId="11" xfId="1" applyNumberFormat="1" applyFont="1" applyFill="1" applyBorder="1" applyProtection="1"/>
    <xf numFmtId="164" fontId="4" fillId="4" borderId="13" xfId="1" applyNumberFormat="1" applyFont="1" applyFill="1" applyBorder="1" applyProtection="1"/>
    <xf numFmtId="164" fontId="4" fillId="4" borderId="18" xfId="1" applyNumberFormat="1" applyFont="1" applyFill="1" applyBorder="1" applyProtection="1"/>
    <xf numFmtId="164" fontId="4" fillId="4" borderId="19" xfId="1" applyNumberFormat="1" applyFont="1" applyFill="1" applyBorder="1" applyProtection="1"/>
    <xf numFmtId="10" fontId="3" fillId="4" borderId="19" xfId="1" applyNumberFormat="1" applyFont="1" applyFill="1" applyBorder="1" applyProtection="1"/>
    <xf numFmtId="10" fontId="3" fillId="4" borderId="18" xfId="1" applyNumberFormat="1" applyFont="1" applyFill="1" applyBorder="1" applyProtection="1"/>
    <xf numFmtId="164" fontId="3" fillId="4" borderId="18" xfId="0" applyNumberFormat="1" applyFont="1" applyFill="1" applyBorder="1" applyProtection="1"/>
    <xf numFmtId="0" fontId="3" fillId="4" borderId="17" xfId="0" applyFont="1" applyFill="1" applyBorder="1" applyAlignment="1" applyProtection="1">
      <alignment horizontal="right"/>
    </xf>
    <xf numFmtId="0" fontId="1" fillId="3" borderId="4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14" fontId="4" fillId="0" borderId="32" xfId="0" applyNumberFormat="1" applyFont="1" applyBorder="1" applyAlignment="1" applyProtection="1">
      <alignment horizontal="left" vertical="top"/>
      <protection locked="0"/>
    </xf>
    <xf numFmtId="14" fontId="4" fillId="0" borderId="33" xfId="0" applyNumberFormat="1" applyFont="1" applyBorder="1" applyAlignment="1" applyProtection="1">
      <alignment horizontal="left" vertical="top"/>
      <protection locked="0"/>
    </xf>
    <xf numFmtId="14" fontId="4" fillId="0" borderId="35" xfId="0" applyNumberFormat="1" applyFont="1" applyBorder="1" applyAlignment="1" applyProtection="1">
      <alignment horizontal="left" vertical="top"/>
      <protection locked="0"/>
    </xf>
    <xf numFmtId="14" fontId="4" fillId="0" borderId="7" xfId="0" applyNumberFormat="1" applyFont="1" applyBorder="1" applyAlignment="1" applyProtection="1">
      <alignment horizontal="left" vertical="top"/>
      <protection locked="0"/>
    </xf>
    <xf numFmtId="14" fontId="4" fillId="0" borderId="36" xfId="0" applyNumberFormat="1" applyFont="1" applyBorder="1" applyAlignment="1" applyProtection="1">
      <alignment horizontal="left" vertical="top"/>
      <protection locked="0"/>
    </xf>
    <xf numFmtId="14" fontId="4" fillId="0" borderId="3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vertical="center" wrapText="1"/>
    </xf>
    <xf numFmtId="6" fontId="10" fillId="8" borderId="29" xfId="0" applyNumberFormat="1" applyFont="1" applyFill="1" applyBorder="1" applyAlignment="1">
      <alignment horizontal="center" vertical="center" wrapText="1"/>
    </xf>
    <xf numFmtId="10" fontId="10" fillId="8" borderId="2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workbookViewId="0">
      <selection activeCell="C28" sqref="C28"/>
    </sheetView>
  </sheetViews>
  <sheetFormatPr defaultRowHeight="15" x14ac:dyDescent="0.25"/>
  <cols>
    <col min="1" max="1" width="27.75" style="35" bestFit="1" customWidth="1"/>
    <col min="2" max="2" width="16.25" style="35" bestFit="1" customWidth="1"/>
    <col min="3" max="3" width="23.5" style="35" bestFit="1" customWidth="1"/>
    <col min="4" max="4" width="4.125" style="35" customWidth="1"/>
    <col min="5" max="5" width="19.25" style="35" bestFit="1" customWidth="1"/>
    <col min="6" max="6" width="14.5" style="35" bestFit="1" customWidth="1"/>
    <col min="7" max="7" width="12.125" style="35" customWidth="1"/>
    <col min="8" max="8" width="14.5" style="35" bestFit="1" customWidth="1"/>
    <col min="9" max="9" width="9.75" style="35" bestFit="1" customWidth="1"/>
    <col min="10" max="10" width="3.875" style="35" customWidth="1"/>
    <col min="11" max="11" width="20.5" style="35" customWidth="1"/>
    <col min="12" max="12" width="10.375" style="35" customWidth="1"/>
    <col min="13" max="13" width="9" style="35"/>
    <col min="14" max="14" width="10.5" style="35" bestFit="1" customWidth="1"/>
    <col min="15" max="16384" width="9" style="35"/>
  </cols>
  <sheetData>
    <row r="1" spans="1:16" ht="15.75" customHeight="1" thickBot="1" x14ac:dyDescent="0.3">
      <c r="A1" s="86">
        <f ca="1">TODAY()</f>
        <v>43165</v>
      </c>
      <c r="B1" s="87" t="s">
        <v>27</v>
      </c>
      <c r="C1" s="109" t="s">
        <v>65</v>
      </c>
      <c r="E1" s="124" t="s">
        <v>35</v>
      </c>
      <c r="F1" s="124"/>
      <c r="G1" s="124"/>
      <c r="H1" s="124"/>
      <c r="I1" s="124"/>
      <c r="K1" s="112" t="s">
        <v>34</v>
      </c>
      <c r="L1" s="112"/>
      <c r="M1" s="112"/>
      <c r="N1" s="112"/>
    </row>
    <row r="2" spans="1:16" ht="28.5" customHeight="1" thickBot="1" x14ac:dyDescent="0.3">
      <c r="A2" s="34"/>
      <c r="E2" s="124"/>
      <c r="F2" s="124"/>
      <c r="G2" s="124"/>
      <c r="H2" s="124"/>
      <c r="I2" s="124"/>
      <c r="K2" s="112"/>
      <c r="L2" s="112"/>
      <c r="M2" s="112"/>
      <c r="N2" s="112"/>
    </row>
    <row r="3" spans="1:16" ht="15.75" thickBot="1" x14ac:dyDescent="0.3">
      <c r="A3" s="114" t="s">
        <v>57</v>
      </c>
      <c r="B3" s="115"/>
      <c r="C3" s="36">
        <v>195902.05</v>
      </c>
      <c r="E3" s="124"/>
      <c r="F3" s="124"/>
      <c r="G3" s="124"/>
      <c r="H3" s="124"/>
      <c r="I3" s="124"/>
      <c r="K3" s="110" t="s">
        <v>61</v>
      </c>
      <c r="L3" s="111"/>
      <c r="M3" s="111"/>
      <c r="N3" s="111"/>
      <c r="O3" s="111"/>
      <c r="P3" s="113"/>
    </row>
    <row r="4" spans="1:16" ht="15.75" thickBot="1" x14ac:dyDescent="0.3">
      <c r="A4" s="116" t="s">
        <v>58</v>
      </c>
      <c r="B4" s="117"/>
      <c r="C4" s="37">
        <v>0.01</v>
      </c>
      <c r="E4" s="38" t="s">
        <v>0</v>
      </c>
      <c r="K4" s="39" t="s">
        <v>11</v>
      </c>
      <c r="L4" s="40" t="s">
        <v>18</v>
      </c>
      <c r="M4" s="40" t="s">
        <v>12</v>
      </c>
      <c r="N4" s="41" t="s">
        <v>13</v>
      </c>
      <c r="O4" s="40" t="s">
        <v>12</v>
      </c>
      <c r="P4" s="41" t="s">
        <v>13</v>
      </c>
    </row>
    <row r="5" spans="1:16" ht="15.75" thickBot="1" x14ac:dyDescent="0.3">
      <c r="A5" s="118" t="s">
        <v>59</v>
      </c>
      <c r="B5" s="119"/>
      <c r="C5" s="42">
        <v>0.01</v>
      </c>
      <c r="K5" s="43"/>
      <c r="L5" s="94"/>
      <c r="M5" s="96"/>
      <c r="N5" s="98"/>
      <c r="O5" s="101">
        <f>L5*M5</f>
        <v>0</v>
      </c>
      <c r="P5" s="102">
        <f>L5*N5</f>
        <v>0</v>
      </c>
    </row>
    <row r="6" spans="1:16" ht="19.5" thickBot="1" x14ac:dyDescent="0.35">
      <c r="A6" s="110" t="s">
        <v>60</v>
      </c>
      <c r="B6" s="111"/>
      <c r="C6" s="88">
        <f>SUM(C3:C5)</f>
        <v>195902.07</v>
      </c>
      <c r="D6" s="44"/>
      <c r="E6" s="121" t="s">
        <v>3</v>
      </c>
      <c r="F6" s="122"/>
      <c r="G6" s="122"/>
      <c r="H6" s="122"/>
      <c r="I6" s="123"/>
      <c r="K6" s="45"/>
      <c r="L6" s="51"/>
      <c r="M6" s="52"/>
      <c r="N6" s="99"/>
      <c r="O6" s="101">
        <f t="shared" ref="O6:O17" si="0">L6*M6</f>
        <v>0</v>
      </c>
      <c r="P6" s="102">
        <f t="shared" ref="P6:P17" si="1">L6*N6</f>
        <v>0</v>
      </c>
    </row>
    <row r="7" spans="1:16" ht="15.75" thickBot="1" x14ac:dyDescent="0.3">
      <c r="A7" s="110" t="s">
        <v>52</v>
      </c>
      <c r="B7" s="111"/>
      <c r="C7" s="46">
        <v>0.05</v>
      </c>
      <c r="E7" s="47"/>
      <c r="F7" s="48" t="s">
        <v>8</v>
      </c>
      <c r="G7" s="48" t="s">
        <v>9</v>
      </c>
      <c r="H7" s="49" t="s">
        <v>8</v>
      </c>
      <c r="I7" s="49" t="s">
        <v>9</v>
      </c>
      <c r="K7" s="45"/>
      <c r="L7" s="51"/>
      <c r="M7" s="52"/>
      <c r="N7" s="99"/>
      <c r="O7" s="101">
        <f t="shared" si="0"/>
        <v>0</v>
      </c>
      <c r="P7" s="102">
        <f t="shared" si="1"/>
        <v>0</v>
      </c>
    </row>
    <row r="8" spans="1:16" ht="15.75" thickBot="1" x14ac:dyDescent="0.3">
      <c r="E8" s="50" t="s">
        <v>21</v>
      </c>
      <c r="F8" s="51"/>
      <c r="G8" s="52"/>
      <c r="H8" s="73">
        <f>IF(F8&lt;&gt;0, F8, $C$6*G8)</f>
        <v>0</v>
      </c>
      <c r="I8" s="74">
        <f>IF(G8&lt;&gt;0, G8, F8/$C$6)</f>
        <v>0</v>
      </c>
      <c r="K8" s="45"/>
      <c r="L8" s="51"/>
      <c r="M8" s="52"/>
      <c r="N8" s="99"/>
      <c r="O8" s="101">
        <f t="shared" si="0"/>
        <v>0</v>
      </c>
      <c r="P8" s="102">
        <f t="shared" si="1"/>
        <v>0</v>
      </c>
    </row>
    <row r="9" spans="1:16" ht="15.75" x14ac:dyDescent="0.25">
      <c r="A9" s="53" t="s">
        <v>0</v>
      </c>
      <c r="B9" s="54" t="s">
        <v>1</v>
      </c>
      <c r="C9" s="55" t="s">
        <v>2</v>
      </c>
      <c r="E9" s="50" t="s">
        <v>4</v>
      </c>
      <c r="F9" s="51"/>
      <c r="G9" s="52">
        <v>0.01</v>
      </c>
      <c r="H9" s="73">
        <f t="shared" ref="H9:H10" si="2">IF(F9&lt;&gt;0, F9, $C$6*G9)</f>
        <v>1959.0207</v>
      </c>
      <c r="I9" s="74">
        <f t="shared" ref="I9:I10" si="3">IF(G9&lt;&gt;0, G9, F9/$C$6)</f>
        <v>0.01</v>
      </c>
      <c r="K9" s="45"/>
      <c r="L9" s="51"/>
      <c r="M9" s="52"/>
      <c r="N9" s="99"/>
      <c r="O9" s="101">
        <f t="shared" si="0"/>
        <v>0</v>
      </c>
      <c r="P9" s="102">
        <f t="shared" si="1"/>
        <v>0</v>
      </c>
    </row>
    <row r="10" spans="1:16" x14ac:dyDescent="0.25">
      <c r="A10" s="125"/>
      <c r="B10" s="126"/>
      <c r="C10" s="127"/>
      <c r="E10" s="50" t="s">
        <v>22</v>
      </c>
      <c r="F10" s="51"/>
      <c r="G10" s="52"/>
      <c r="H10" s="73">
        <f t="shared" si="2"/>
        <v>0</v>
      </c>
      <c r="I10" s="74">
        <f t="shared" si="3"/>
        <v>0</v>
      </c>
      <c r="K10" s="45"/>
      <c r="L10" s="51"/>
      <c r="M10" s="52"/>
      <c r="N10" s="99"/>
      <c r="O10" s="101">
        <f t="shared" si="0"/>
        <v>0</v>
      </c>
      <c r="P10" s="102">
        <f t="shared" si="1"/>
        <v>0</v>
      </c>
    </row>
    <row r="11" spans="1:16" x14ac:dyDescent="0.25">
      <c r="A11" s="50" t="s">
        <v>14</v>
      </c>
      <c r="B11" s="89">
        <f>H11</f>
        <v>1959.0207</v>
      </c>
      <c r="C11" s="93">
        <f>I11</f>
        <v>0.01</v>
      </c>
      <c r="H11" s="75">
        <f>SUM(H8:H10)</f>
        <v>1959.0207</v>
      </c>
      <c r="I11" s="76">
        <f>SUM(I8:I10)</f>
        <v>0.01</v>
      </c>
      <c r="K11" s="45"/>
      <c r="L11" s="51"/>
      <c r="M11" s="52"/>
      <c r="N11" s="99"/>
      <c r="O11" s="101">
        <f t="shared" si="0"/>
        <v>0</v>
      </c>
      <c r="P11" s="102">
        <f t="shared" si="1"/>
        <v>0</v>
      </c>
    </row>
    <row r="12" spans="1:16" x14ac:dyDescent="0.25">
      <c r="A12" s="50" t="s">
        <v>15</v>
      </c>
      <c r="B12" s="89">
        <f>SUM(H19+H27+H35)</f>
        <v>599.70614999999998</v>
      </c>
      <c r="C12" s="92">
        <f>B12/C6</f>
        <v>3.0612547891913544E-3</v>
      </c>
      <c r="H12" s="56"/>
      <c r="I12" s="57"/>
      <c r="K12" s="45"/>
      <c r="L12" s="51"/>
      <c r="M12" s="52"/>
      <c r="N12" s="99"/>
      <c r="O12" s="101">
        <f t="shared" si="0"/>
        <v>0</v>
      </c>
      <c r="P12" s="102">
        <f t="shared" si="1"/>
        <v>0</v>
      </c>
    </row>
    <row r="13" spans="1:16" x14ac:dyDescent="0.25">
      <c r="A13" s="50" t="s">
        <v>20</v>
      </c>
      <c r="B13" s="89">
        <f>H44</f>
        <v>1684.7578020000001</v>
      </c>
      <c r="C13" s="92">
        <f>I44</f>
        <v>8.6E-3</v>
      </c>
      <c r="E13" s="121" t="s">
        <v>6</v>
      </c>
      <c r="F13" s="122"/>
      <c r="G13" s="122"/>
      <c r="H13" s="122"/>
      <c r="I13" s="123"/>
      <c r="K13" s="45"/>
      <c r="L13" s="51"/>
      <c r="M13" s="52"/>
      <c r="N13" s="99"/>
      <c r="O13" s="101">
        <f t="shared" si="0"/>
        <v>0</v>
      </c>
      <c r="P13" s="102">
        <f t="shared" si="1"/>
        <v>0</v>
      </c>
    </row>
    <row r="14" spans="1:16" x14ac:dyDescent="0.25">
      <c r="A14" s="58" t="s">
        <v>16</v>
      </c>
      <c r="B14" s="90">
        <f>SUM(B11:B13)</f>
        <v>4243.4846520000001</v>
      </c>
      <c r="C14" s="91">
        <f>SUM(C11:C13)</f>
        <v>2.1661254789191356E-2</v>
      </c>
      <c r="E14" s="59"/>
      <c r="F14" s="59" t="s">
        <v>8</v>
      </c>
      <c r="G14" s="60" t="s">
        <v>9</v>
      </c>
      <c r="H14" s="47" t="s">
        <v>8</v>
      </c>
      <c r="I14" s="47" t="s">
        <v>9</v>
      </c>
      <c r="K14" s="45"/>
      <c r="L14" s="51"/>
      <c r="M14" s="52"/>
      <c r="N14" s="99"/>
      <c r="O14" s="101">
        <f t="shared" si="0"/>
        <v>0</v>
      </c>
      <c r="P14" s="102">
        <f t="shared" si="1"/>
        <v>0</v>
      </c>
    </row>
    <row r="15" spans="1:16" ht="15.75" thickBot="1" x14ac:dyDescent="0.3">
      <c r="E15" s="50" t="s">
        <v>33</v>
      </c>
      <c r="F15" s="51"/>
      <c r="G15" s="61"/>
      <c r="H15" s="73">
        <f>IF(F15&lt;&gt;0, F15, $C$3*G15)</f>
        <v>0</v>
      </c>
      <c r="I15" s="77">
        <f>IF(G15&lt;&gt;0, G15, F15/$C$3)</f>
        <v>0</v>
      </c>
      <c r="K15" s="45"/>
      <c r="L15" s="51"/>
      <c r="M15" s="52"/>
      <c r="N15" s="99"/>
      <c r="O15" s="101">
        <f t="shared" si="0"/>
        <v>0</v>
      </c>
      <c r="P15" s="102">
        <f t="shared" si="1"/>
        <v>0</v>
      </c>
    </row>
    <row r="16" spans="1:16" ht="15.75" x14ac:dyDescent="0.25">
      <c r="A16" s="53" t="s">
        <v>17</v>
      </c>
      <c r="B16" s="54" t="s">
        <v>1</v>
      </c>
      <c r="C16" s="55" t="s">
        <v>2</v>
      </c>
      <c r="E16" s="50" t="s">
        <v>4</v>
      </c>
      <c r="F16" s="51"/>
      <c r="G16" s="61">
        <v>3.0000000000000001E-3</v>
      </c>
      <c r="H16" s="73">
        <f t="shared" ref="H16:H18" si="4">IF(F16&lt;&gt;0, F16, $C$3*G16)</f>
        <v>587.70614999999998</v>
      </c>
      <c r="I16" s="77">
        <f t="shared" ref="I16:I18" si="5">IF(G16&lt;&gt;0, G16, F16/$C$3)</f>
        <v>3.0000000000000001E-3</v>
      </c>
      <c r="K16" s="45"/>
      <c r="L16" s="51"/>
      <c r="M16" s="52"/>
      <c r="N16" s="99"/>
      <c r="O16" s="101">
        <f t="shared" si="0"/>
        <v>0</v>
      </c>
      <c r="P16" s="102">
        <f t="shared" si="1"/>
        <v>0</v>
      </c>
    </row>
    <row r="17" spans="1:16" ht="15.75" thickBot="1" x14ac:dyDescent="0.3">
      <c r="A17" s="125"/>
      <c r="B17" s="126"/>
      <c r="C17" s="127"/>
      <c r="E17" s="50" t="s">
        <v>5</v>
      </c>
      <c r="F17" s="51"/>
      <c r="G17" s="61"/>
      <c r="H17" s="73">
        <f t="shared" si="4"/>
        <v>0</v>
      </c>
      <c r="I17" s="77">
        <f t="shared" si="5"/>
        <v>0</v>
      </c>
      <c r="K17" s="62"/>
      <c r="L17" s="95"/>
      <c r="M17" s="97"/>
      <c r="N17" s="100"/>
      <c r="O17" s="101">
        <f t="shared" si="0"/>
        <v>0</v>
      </c>
      <c r="P17" s="102">
        <f t="shared" si="1"/>
        <v>0</v>
      </c>
    </row>
    <row r="18" spans="1:16" ht="15.75" thickBot="1" x14ac:dyDescent="0.3">
      <c r="A18" s="50" t="s">
        <v>14</v>
      </c>
      <c r="B18" s="89">
        <f>H51</f>
        <v>1959.0207</v>
      </c>
      <c r="C18" s="93">
        <f>I51</f>
        <v>0.01</v>
      </c>
      <c r="E18" s="50" t="s">
        <v>7</v>
      </c>
      <c r="F18" s="51">
        <v>12</v>
      </c>
      <c r="G18" s="61"/>
      <c r="H18" s="73">
        <f t="shared" si="4"/>
        <v>12</v>
      </c>
      <c r="I18" s="77">
        <f t="shared" si="5"/>
        <v>6.1255101720477157E-5</v>
      </c>
      <c r="K18" s="108" t="s">
        <v>29</v>
      </c>
      <c r="L18" s="107">
        <f>SUM(L5:L17)</f>
        <v>0</v>
      </c>
      <c r="M18" s="106" t="e">
        <f>O18/L18</f>
        <v>#DIV/0!</v>
      </c>
      <c r="N18" s="105" t="e">
        <f>P18/L18</f>
        <v>#DIV/0!</v>
      </c>
      <c r="O18" s="103">
        <f>SUM(O5:O17)</f>
        <v>0</v>
      </c>
      <c r="P18" s="104">
        <f>SUM(P5:P17)</f>
        <v>0</v>
      </c>
    </row>
    <row r="19" spans="1:16" x14ac:dyDescent="0.25">
      <c r="A19" s="50" t="s">
        <v>15</v>
      </c>
      <c r="B19" s="89">
        <f>H58+H65+H72</f>
        <v>599.70614999999998</v>
      </c>
      <c r="C19" s="92">
        <f>B19/C6</f>
        <v>3.0612547891913544E-3</v>
      </c>
      <c r="H19" s="75">
        <f>SUM(H15:H18)</f>
        <v>599.70614999999998</v>
      </c>
      <c r="I19" s="78">
        <f>SUM(I15:I18)</f>
        <v>3.0612551017204772E-3</v>
      </c>
    </row>
    <row r="20" spans="1:16" x14ac:dyDescent="0.25">
      <c r="A20" s="50" t="s">
        <v>20</v>
      </c>
      <c r="B20" s="89">
        <f>H80</f>
        <v>1684.7578020000001</v>
      </c>
      <c r="C20" s="92">
        <f>I80</f>
        <v>8.6E-3</v>
      </c>
      <c r="H20" s="63"/>
      <c r="I20" s="64"/>
    </row>
    <row r="21" spans="1:16" x14ac:dyDescent="0.25">
      <c r="A21" s="58" t="s">
        <v>16</v>
      </c>
      <c r="B21" s="90">
        <f>SUM(B18:B20)</f>
        <v>4243.4846520000001</v>
      </c>
      <c r="C21" s="91">
        <f>SUM(C18:C20)</f>
        <v>2.1661254789191356E-2</v>
      </c>
      <c r="E21" s="120" t="s">
        <v>25</v>
      </c>
      <c r="F21" s="120"/>
      <c r="G21" s="120"/>
      <c r="H21" s="120"/>
      <c r="I21" s="120"/>
    </row>
    <row r="22" spans="1:16" x14ac:dyDescent="0.25">
      <c r="E22" s="59"/>
      <c r="F22" s="59" t="s">
        <v>8</v>
      </c>
      <c r="G22" s="60" t="s">
        <v>9</v>
      </c>
      <c r="H22" s="47" t="s">
        <v>8</v>
      </c>
      <c r="I22" s="47" t="s">
        <v>9</v>
      </c>
    </row>
    <row r="23" spans="1:16" x14ac:dyDescent="0.25">
      <c r="A23" s="65" t="s">
        <v>55</v>
      </c>
      <c r="E23" s="50" t="s">
        <v>33</v>
      </c>
      <c r="F23" s="51"/>
      <c r="G23" s="61"/>
      <c r="H23" s="73">
        <f>IF(F23&lt;&gt;0, F23, $C$4*G23)</f>
        <v>0</v>
      </c>
      <c r="I23" s="77">
        <f>IF(G23&lt;&gt;0, G23, F23/$C$4)</f>
        <v>0</v>
      </c>
    </row>
    <row r="24" spans="1:16" x14ac:dyDescent="0.25">
      <c r="E24" s="50" t="s">
        <v>4</v>
      </c>
      <c r="F24" s="51"/>
      <c r="G24" s="61"/>
      <c r="H24" s="73">
        <f t="shared" ref="H24:H26" si="6">IF(F24&lt;&gt;0, F24, $C$4*G24)</f>
        <v>0</v>
      </c>
      <c r="I24" s="77">
        <f t="shared" ref="I24:I26" si="7">IF(G24&lt;&gt;0, G24, F24/$C$4)</f>
        <v>0</v>
      </c>
    </row>
    <row r="25" spans="1:16" x14ac:dyDescent="0.25">
      <c r="A25" s="66"/>
      <c r="B25" s="66"/>
      <c r="C25" s="66"/>
      <c r="E25" s="50" t="s">
        <v>5</v>
      </c>
      <c r="F25" s="51"/>
      <c r="G25" s="61"/>
      <c r="H25" s="73">
        <f t="shared" si="6"/>
        <v>0</v>
      </c>
      <c r="I25" s="77">
        <f t="shared" si="7"/>
        <v>0</v>
      </c>
    </row>
    <row r="26" spans="1:16" x14ac:dyDescent="0.25">
      <c r="A26" s="128"/>
      <c r="B26" s="128"/>
      <c r="C26" s="128"/>
      <c r="E26" s="50" t="s">
        <v>7</v>
      </c>
      <c r="F26" s="51"/>
      <c r="G26" s="61"/>
      <c r="H26" s="73">
        <f t="shared" si="6"/>
        <v>0</v>
      </c>
      <c r="I26" s="77">
        <f t="shared" si="7"/>
        <v>0</v>
      </c>
    </row>
    <row r="27" spans="1:16" x14ac:dyDescent="0.25">
      <c r="H27" s="75">
        <f>SUM(H23:H26)</f>
        <v>0</v>
      </c>
      <c r="I27" s="78">
        <f>SUM(I23:I26)</f>
        <v>0</v>
      </c>
    </row>
    <row r="28" spans="1:16" x14ac:dyDescent="0.25">
      <c r="E28" s="67"/>
      <c r="F28" s="67"/>
      <c r="G28" s="67"/>
      <c r="H28" s="64"/>
      <c r="I28" s="64"/>
    </row>
    <row r="29" spans="1:16" x14ac:dyDescent="0.25">
      <c r="E29" s="120" t="s">
        <v>26</v>
      </c>
      <c r="F29" s="120"/>
      <c r="G29" s="120"/>
      <c r="H29" s="120"/>
      <c r="I29" s="120"/>
    </row>
    <row r="30" spans="1:16" x14ac:dyDescent="0.25">
      <c r="E30" s="59"/>
      <c r="F30" s="59" t="s">
        <v>8</v>
      </c>
      <c r="G30" s="60" t="s">
        <v>9</v>
      </c>
      <c r="H30" s="47" t="s">
        <v>8</v>
      </c>
      <c r="I30" s="47" t="s">
        <v>9</v>
      </c>
    </row>
    <row r="31" spans="1:16" x14ac:dyDescent="0.25">
      <c r="E31" s="50" t="s">
        <v>33</v>
      </c>
      <c r="F31" s="51"/>
      <c r="G31" s="61"/>
      <c r="H31" s="73">
        <f>IF(F31&lt;&gt;0, F31, $C$5*G31)</f>
        <v>0</v>
      </c>
      <c r="I31" s="77">
        <f>IF(G31&lt;&gt;0, G31, F31/$C$5)</f>
        <v>0</v>
      </c>
    </row>
    <row r="32" spans="1:16" x14ac:dyDescent="0.25">
      <c r="E32" s="50" t="s">
        <v>4</v>
      </c>
      <c r="F32" s="51"/>
      <c r="G32" s="61"/>
      <c r="H32" s="73">
        <f t="shared" ref="H32:H34" si="8">IF(F32&lt;&gt;0, F32, $C$5*G32)</f>
        <v>0</v>
      </c>
      <c r="I32" s="77">
        <f t="shared" ref="I32:I34" si="9">IF(G32&lt;&gt;0, G32, F32/$C$5)</f>
        <v>0</v>
      </c>
    </row>
    <row r="33" spans="5:9" x14ac:dyDescent="0.25">
      <c r="E33" s="50" t="s">
        <v>5</v>
      </c>
      <c r="F33" s="51"/>
      <c r="G33" s="61"/>
      <c r="H33" s="73">
        <f t="shared" si="8"/>
        <v>0</v>
      </c>
      <c r="I33" s="77">
        <f t="shared" si="9"/>
        <v>0</v>
      </c>
    </row>
    <row r="34" spans="5:9" x14ac:dyDescent="0.25">
      <c r="E34" s="50" t="s">
        <v>7</v>
      </c>
      <c r="F34" s="51"/>
      <c r="G34" s="61"/>
      <c r="H34" s="73">
        <f t="shared" si="8"/>
        <v>0</v>
      </c>
      <c r="I34" s="77">
        <f t="shared" si="9"/>
        <v>0</v>
      </c>
    </row>
    <row r="35" spans="5:9" x14ac:dyDescent="0.25">
      <c r="H35" s="75">
        <f>SUM(H31:H34)</f>
        <v>0</v>
      </c>
      <c r="I35" s="78">
        <f>SUM(I31:I34)</f>
        <v>0</v>
      </c>
    </row>
    <row r="36" spans="5:9" x14ac:dyDescent="0.25">
      <c r="H36" s="79"/>
      <c r="I36" s="79"/>
    </row>
    <row r="37" spans="5:9" x14ac:dyDescent="0.25">
      <c r="E37" s="121" t="s">
        <v>19</v>
      </c>
      <c r="F37" s="122"/>
      <c r="G37" s="122"/>
      <c r="H37" s="122"/>
      <c r="I37" s="123"/>
    </row>
    <row r="38" spans="5:9" x14ac:dyDescent="0.25">
      <c r="E38" s="59"/>
      <c r="F38" s="59" t="s">
        <v>8</v>
      </c>
      <c r="G38" s="60" t="s">
        <v>9</v>
      </c>
      <c r="H38" s="47" t="s">
        <v>8</v>
      </c>
      <c r="I38" s="47" t="s">
        <v>9</v>
      </c>
    </row>
    <row r="39" spans="5:9" x14ac:dyDescent="0.25">
      <c r="E39" s="68" t="s">
        <v>33</v>
      </c>
      <c r="F39" s="69"/>
      <c r="G39" s="70"/>
      <c r="H39" s="80">
        <f>IF(F39&lt;&gt;0, F39, $C$6*G39)</f>
        <v>0</v>
      </c>
      <c r="I39" s="81">
        <f>IF(G39&lt;&gt;0, G39, F39/$C$6)</f>
        <v>0</v>
      </c>
    </row>
    <row r="40" spans="5:9" x14ac:dyDescent="0.25">
      <c r="E40" s="50" t="s">
        <v>28</v>
      </c>
      <c r="F40" s="71"/>
      <c r="G40" s="72"/>
      <c r="H40" s="80">
        <f t="shared" ref="H40:H43" si="10">IF(F40&lt;&gt;0, F40, $C$6*G40)</f>
        <v>0</v>
      </c>
      <c r="I40" s="81">
        <f t="shared" ref="I40:I43" si="11">IF(G40&lt;&gt;0, G40, F40/$C$6)</f>
        <v>0</v>
      </c>
    </row>
    <row r="41" spans="5:9" x14ac:dyDescent="0.25">
      <c r="E41" s="50" t="s">
        <v>30</v>
      </c>
      <c r="F41" s="71"/>
      <c r="G41" s="72"/>
      <c r="H41" s="80">
        <f t="shared" si="10"/>
        <v>0</v>
      </c>
      <c r="I41" s="81">
        <f t="shared" si="11"/>
        <v>0</v>
      </c>
    </row>
    <row r="42" spans="5:9" x14ac:dyDescent="0.25">
      <c r="E42" s="50" t="s">
        <v>31</v>
      </c>
      <c r="F42" s="71"/>
      <c r="G42" s="72">
        <v>6.7000000000000002E-3</v>
      </c>
      <c r="H42" s="80">
        <f t="shared" si="10"/>
        <v>1312.5438690000001</v>
      </c>
      <c r="I42" s="81">
        <f t="shared" si="11"/>
        <v>6.7000000000000002E-3</v>
      </c>
    </row>
    <row r="43" spans="5:9" x14ac:dyDescent="0.25">
      <c r="E43" s="50" t="s">
        <v>32</v>
      </c>
      <c r="F43" s="71"/>
      <c r="G43" s="72">
        <v>1.9E-3</v>
      </c>
      <c r="H43" s="80">
        <f t="shared" si="10"/>
        <v>372.213933</v>
      </c>
      <c r="I43" s="81">
        <f t="shared" si="11"/>
        <v>1.9E-3</v>
      </c>
    </row>
    <row r="44" spans="5:9" x14ac:dyDescent="0.25">
      <c r="H44" s="82">
        <f>SUM(H39:H43)</f>
        <v>1684.7578020000001</v>
      </c>
      <c r="I44" s="83">
        <f>SUM(I39:I43)</f>
        <v>8.6E-3</v>
      </c>
    </row>
    <row r="45" spans="5:9" x14ac:dyDescent="0.25">
      <c r="E45" s="38" t="s">
        <v>10</v>
      </c>
    </row>
    <row r="47" spans="5:9" x14ac:dyDescent="0.25">
      <c r="E47" s="120" t="s">
        <v>3</v>
      </c>
      <c r="F47" s="120"/>
      <c r="G47" s="120"/>
      <c r="H47" s="120"/>
      <c r="I47" s="120"/>
    </row>
    <row r="48" spans="5:9" x14ac:dyDescent="0.25">
      <c r="E48" s="59"/>
      <c r="F48" s="59" t="s">
        <v>8</v>
      </c>
      <c r="G48" s="59" t="s">
        <v>9</v>
      </c>
      <c r="H48" s="59" t="s">
        <v>8</v>
      </c>
      <c r="I48" s="59" t="s">
        <v>9</v>
      </c>
    </row>
    <row r="49" spans="5:9" x14ac:dyDescent="0.25">
      <c r="E49" s="50" t="s">
        <v>23</v>
      </c>
      <c r="F49" s="51"/>
      <c r="G49" s="52">
        <f>I9</f>
        <v>0.01</v>
      </c>
      <c r="H49" s="73">
        <f>IF(F49&lt;&gt;0, F49, $C$6*G49)</f>
        <v>1959.0207</v>
      </c>
      <c r="I49" s="77">
        <f>IF(G49&lt;&gt;0, G49, F49/$C$6)</f>
        <v>0.01</v>
      </c>
    </row>
    <row r="50" spans="5:9" x14ac:dyDescent="0.25">
      <c r="E50" s="50" t="s">
        <v>24</v>
      </c>
      <c r="F50" s="51"/>
      <c r="G50" s="52">
        <f>I10</f>
        <v>0</v>
      </c>
      <c r="H50" s="73">
        <f>IF(F50&lt;&gt;0, F50, $C$6*G50)</f>
        <v>0</v>
      </c>
      <c r="I50" s="77">
        <f>IF(G50&lt;&gt;0, G50, F50/$C$6)</f>
        <v>0</v>
      </c>
    </row>
    <row r="51" spans="5:9" x14ac:dyDescent="0.25">
      <c r="H51" s="75">
        <f>SUM(H49:H50)</f>
        <v>1959.0207</v>
      </c>
      <c r="I51" s="78">
        <f>SUM(I49:I50)</f>
        <v>0.01</v>
      </c>
    </row>
    <row r="53" spans="5:9" x14ac:dyDescent="0.25">
      <c r="E53" s="120" t="s">
        <v>6</v>
      </c>
      <c r="F53" s="120"/>
      <c r="G53" s="120"/>
      <c r="H53" s="120"/>
      <c r="I53" s="120"/>
    </row>
    <row r="54" spans="5:9" x14ac:dyDescent="0.25">
      <c r="E54" s="59"/>
      <c r="F54" s="59" t="s">
        <v>8</v>
      </c>
      <c r="G54" s="60" t="s">
        <v>9</v>
      </c>
      <c r="H54" s="59" t="s">
        <v>8</v>
      </c>
      <c r="I54" s="47" t="s">
        <v>9</v>
      </c>
    </row>
    <row r="55" spans="5:9" x14ac:dyDescent="0.25">
      <c r="E55" s="50" t="s">
        <v>4</v>
      </c>
      <c r="F55" s="51"/>
      <c r="G55" s="61">
        <f>I16</f>
        <v>3.0000000000000001E-3</v>
      </c>
      <c r="H55" s="73">
        <f>IF(F55&lt;&gt;0, F55, $C$3*G55)</f>
        <v>587.70614999999998</v>
      </c>
      <c r="I55" s="84">
        <f>IF(G55&lt;&gt;0, G55, F55/$C$3)</f>
        <v>3.0000000000000001E-3</v>
      </c>
    </row>
    <row r="56" spans="5:9" x14ac:dyDescent="0.25">
      <c r="E56" s="50" t="s">
        <v>5</v>
      </c>
      <c r="F56" s="51"/>
      <c r="G56" s="61">
        <f>I17</f>
        <v>0</v>
      </c>
      <c r="H56" s="73">
        <f t="shared" ref="H56:H57" si="12">IF(F56&lt;&gt;0, F56, $C$3*G56)</f>
        <v>0</v>
      </c>
      <c r="I56" s="84">
        <f t="shared" ref="I56:I57" si="13">IF(G56&lt;&gt;0, G56, F56/$C$3)</f>
        <v>0</v>
      </c>
    </row>
    <row r="57" spans="5:9" x14ac:dyDescent="0.25">
      <c r="E57" s="50" t="s">
        <v>7</v>
      </c>
      <c r="F57" s="51"/>
      <c r="G57" s="61">
        <f>I18</f>
        <v>6.1255101720477157E-5</v>
      </c>
      <c r="H57" s="73">
        <f t="shared" si="12"/>
        <v>12.000000000000002</v>
      </c>
      <c r="I57" s="84">
        <f t="shared" si="13"/>
        <v>6.1255101720477157E-5</v>
      </c>
    </row>
    <row r="58" spans="5:9" x14ac:dyDescent="0.25">
      <c r="H58" s="75">
        <f>SUM(H55:H57)</f>
        <v>599.70614999999998</v>
      </c>
      <c r="I58" s="85">
        <f>SUM(I55:I57)</f>
        <v>3.0612551017204772E-3</v>
      </c>
    </row>
    <row r="60" spans="5:9" x14ac:dyDescent="0.25">
      <c r="E60" s="120" t="s">
        <v>25</v>
      </c>
      <c r="F60" s="120"/>
      <c r="G60" s="120"/>
      <c r="H60" s="120"/>
      <c r="I60" s="120"/>
    </row>
    <row r="61" spans="5:9" x14ac:dyDescent="0.25">
      <c r="E61" s="59"/>
      <c r="F61" s="59" t="s">
        <v>8</v>
      </c>
      <c r="G61" s="60" t="s">
        <v>9</v>
      </c>
      <c r="H61" s="47" t="s">
        <v>8</v>
      </c>
      <c r="I61" s="47" t="s">
        <v>9</v>
      </c>
    </row>
    <row r="62" spans="5:9" x14ac:dyDescent="0.25">
      <c r="E62" s="50" t="s">
        <v>4</v>
      </c>
      <c r="F62" s="51"/>
      <c r="G62" s="61">
        <f>I24</f>
        <v>0</v>
      </c>
      <c r="H62" s="73">
        <f>IF(F62&lt;&gt;0, F62, $C$4*G62)</f>
        <v>0</v>
      </c>
      <c r="I62" s="77">
        <f>IF(G62&lt;&gt;0, G62, F62/$C$4)</f>
        <v>0</v>
      </c>
    </row>
    <row r="63" spans="5:9" x14ac:dyDescent="0.25">
      <c r="E63" s="50" t="s">
        <v>5</v>
      </c>
      <c r="F63" s="51"/>
      <c r="G63" s="61">
        <f>I25</f>
        <v>0</v>
      </c>
      <c r="H63" s="73">
        <f t="shared" ref="H63:H64" si="14">IF(F63&lt;&gt;0, F63, $C$4*G63)</f>
        <v>0</v>
      </c>
      <c r="I63" s="77">
        <f t="shared" ref="I63:I64" si="15">IF(G63&lt;&gt;0, G63, F63/$C$4)</f>
        <v>0</v>
      </c>
    </row>
    <row r="64" spans="5:9" x14ac:dyDescent="0.25">
      <c r="E64" s="50" t="s">
        <v>7</v>
      </c>
      <c r="F64" s="51"/>
      <c r="G64" s="61">
        <f>I26</f>
        <v>0</v>
      </c>
      <c r="H64" s="73">
        <f t="shared" si="14"/>
        <v>0</v>
      </c>
      <c r="I64" s="77">
        <f t="shared" si="15"/>
        <v>0</v>
      </c>
    </row>
    <row r="65" spans="5:9" x14ac:dyDescent="0.25">
      <c r="H65" s="75">
        <f>SUM(H62:H64)</f>
        <v>0</v>
      </c>
      <c r="I65" s="78">
        <f>SUM(I62:I64)</f>
        <v>0</v>
      </c>
    </row>
    <row r="66" spans="5:9" x14ac:dyDescent="0.25">
      <c r="E66" s="67"/>
      <c r="F66" s="67"/>
      <c r="G66" s="67"/>
      <c r="H66" s="79"/>
      <c r="I66" s="79"/>
    </row>
    <row r="67" spans="5:9" x14ac:dyDescent="0.25">
      <c r="E67" s="120" t="s">
        <v>26</v>
      </c>
      <c r="F67" s="120"/>
      <c r="G67" s="120"/>
      <c r="H67" s="120"/>
      <c r="I67" s="120"/>
    </row>
    <row r="68" spans="5:9" x14ac:dyDescent="0.25">
      <c r="E68" s="59"/>
      <c r="F68" s="59" t="s">
        <v>8</v>
      </c>
      <c r="G68" s="60" t="s">
        <v>9</v>
      </c>
      <c r="H68" s="47" t="s">
        <v>8</v>
      </c>
      <c r="I68" s="47" t="s">
        <v>9</v>
      </c>
    </row>
    <row r="69" spans="5:9" x14ac:dyDescent="0.25">
      <c r="E69" s="50" t="s">
        <v>4</v>
      </c>
      <c r="F69" s="51"/>
      <c r="G69" s="61">
        <f>I32</f>
        <v>0</v>
      </c>
      <c r="H69" s="73">
        <f>IF(F69&lt;&gt;0, F69, $C$5*G69)</f>
        <v>0</v>
      </c>
      <c r="I69" s="77">
        <f>IF(G69&lt;&gt;0, G69, F69/$C$5)</f>
        <v>0</v>
      </c>
    </row>
    <row r="70" spans="5:9" x14ac:dyDescent="0.25">
      <c r="E70" s="50" t="s">
        <v>5</v>
      </c>
      <c r="F70" s="51"/>
      <c r="G70" s="61">
        <f>I33</f>
        <v>0</v>
      </c>
      <c r="H70" s="73">
        <f t="shared" ref="H70:H71" si="16">IF(F70&lt;&gt;0, F70, $C$5*G70)</f>
        <v>0</v>
      </c>
      <c r="I70" s="77">
        <f t="shared" ref="I70:I71" si="17">IF(G70&lt;&gt;0, G70, F70/$C$5)</f>
        <v>0</v>
      </c>
    </row>
    <row r="71" spans="5:9" x14ac:dyDescent="0.25">
      <c r="E71" s="50" t="s">
        <v>7</v>
      </c>
      <c r="F71" s="51"/>
      <c r="G71" s="61">
        <f>I34</f>
        <v>0</v>
      </c>
      <c r="H71" s="73">
        <f t="shared" si="16"/>
        <v>0</v>
      </c>
      <c r="I71" s="77">
        <f t="shared" si="17"/>
        <v>0</v>
      </c>
    </row>
    <row r="72" spans="5:9" x14ac:dyDescent="0.25">
      <c r="H72" s="75">
        <f>SUM(H69:H71)</f>
        <v>0</v>
      </c>
      <c r="I72" s="78">
        <f>SUM(I69:I71)</f>
        <v>0</v>
      </c>
    </row>
    <row r="73" spans="5:9" x14ac:dyDescent="0.25">
      <c r="H73" s="64"/>
      <c r="I73" s="64"/>
    </row>
    <row r="74" spans="5:9" x14ac:dyDescent="0.25">
      <c r="E74" s="121" t="s">
        <v>19</v>
      </c>
      <c r="F74" s="122"/>
      <c r="G74" s="122"/>
      <c r="H74" s="122"/>
      <c r="I74" s="123"/>
    </row>
    <row r="75" spans="5:9" x14ac:dyDescent="0.25">
      <c r="E75" s="59"/>
      <c r="F75" s="59" t="s">
        <v>8</v>
      </c>
      <c r="G75" s="60" t="s">
        <v>9</v>
      </c>
      <c r="H75" s="47" t="s">
        <v>8</v>
      </c>
      <c r="I75" s="47" t="s">
        <v>9</v>
      </c>
    </row>
    <row r="76" spans="5:9" x14ac:dyDescent="0.25">
      <c r="E76" s="50" t="s">
        <v>28</v>
      </c>
      <c r="F76" s="71"/>
      <c r="G76" s="72">
        <f>I40</f>
        <v>0</v>
      </c>
      <c r="H76" s="80">
        <f t="shared" ref="H76:H79" si="18">IF(F76&lt;&gt;0, F76, $C$6*G76)</f>
        <v>0</v>
      </c>
      <c r="I76" s="81">
        <f t="shared" ref="I76:I79" si="19">IF(G76&lt;&gt;0, G76, F76/$C$6)</f>
        <v>0</v>
      </c>
    </row>
    <row r="77" spans="5:9" x14ac:dyDescent="0.25">
      <c r="E77" s="50" t="s">
        <v>30</v>
      </c>
      <c r="F77" s="71"/>
      <c r="G77" s="72">
        <f>I41</f>
        <v>0</v>
      </c>
      <c r="H77" s="80">
        <f t="shared" si="18"/>
        <v>0</v>
      </c>
      <c r="I77" s="81">
        <f t="shared" si="19"/>
        <v>0</v>
      </c>
    </row>
    <row r="78" spans="5:9" x14ac:dyDescent="0.25">
      <c r="E78" s="50" t="s">
        <v>31</v>
      </c>
      <c r="F78" s="71"/>
      <c r="G78" s="72">
        <f>I42</f>
        <v>6.7000000000000002E-3</v>
      </c>
      <c r="H78" s="80">
        <f t="shared" si="18"/>
        <v>1312.5438690000001</v>
      </c>
      <c r="I78" s="81">
        <f t="shared" si="19"/>
        <v>6.7000000000000002E-3</v>
      </c>
    </row>
    <row r="79" spans="5:9" x14ac:dyDescent="0.25">
      <c r="E79" s="50" t="s">
        <v>32</v>
      </c>
      <c r="F79" s="71"/>
      <c r="G79" s="72">
        <f>I43</f>
        <v>1.9E-3</v>
      </c>
      <c r="H79" s="80">
        <f t="shared" si="18"/>
        <v>372.213933</v>
      </c>
      <c r="I79" s="81">
        <f t="shared" si="19"/>
        <v>1.9E-3</v>
      </c>
    </row>
    <row r="80" spans="5:9" x14ac:dyDescent="0.25">
      <c r="H80" s="82">
        <f>SUM(H76:H79)</f>
        <v>1684.7578020000001</v>
      </c>
      <c r="I80" s="83">
        <f>SUM(I76:I79)</f>
        <v>8.6E-3</v>
      </c>
    </row>
  </sheetData>
  <sheetProtection password="CC3D" sheet="1" objects="1" scenarios="1"/>
  <mergeCells count="21">
    <mergeCell ref="A10:C10"/>
    <mergeCell ref="A17:C17"/>
    <mergeCell ref="E47:I47"/>
    <mergeCell ref="E53:I53"/>
    <mergeCell ref="A26:C26"/>
    <mergeCell ref="E60:I60"/>
    <mergeCell ref="E67:I67"/>
    <mergeCell ref="E74:I74"/>
    <mergeCell ref="E1:I3"/>
    <mergeCell ref="E6:I6"/>
    <mergeCell ref="E13:I13"/>
    <mergeCell ref="E37:I37"/>
    <mergeCell ref="E21:I21"/>
    <mergeCell ref="E29:I29"/>
    <mergeCell ref="A6:B6"/>
    <mergeCell ref="A7:B7"/>
    <mergeCell ref="K1:N2"/>
    <mergeCell ref="K3:P3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workbookViewId="0">
      <selection activeCell="C24" sqref="C24"/>
    </sheetView>
  </sheetViews>
  <sheetFormatPr defaultRowHeight="14.25" x14ac:dyDescent="0.2"/>
  <cols>
    <col min="2" max="2" width="39.375" customWidth="1"/>
    <col min="3" max="6" width="12.25" customWidth="1"/>
    <col min="10" max="10" width="56.25" bestFit="1" customWidth="1"/>
    <col min="11" max="11" width="15.125" customWidth="1"/>
    <col min="12" max="12" width="13.875" customWidth="1"/>
  </cols>
  <sheetData>
    <row r="2" spans="1:14" ht="15" x14ac:dyDescent="0.25">
      <c r="B2" s="4" t="s">
        <v>44</v>
      </c>
    </row>
    <row r="4" spans="1:14" ht="15" thickBot="1" x14ac:dyDescent="0.25"/>
    <row r="5" spans="1:14" ht="51" customHeight="1" thickBot="1" x14ac:dyDescent="0.25">
      <c r="B5" s="5" t="s">
        <v>37</v>
      </c>
      <c r="C5" s="129" t="s">
        <v>38</v>
      </c>
      <c r="D5" s="130"/>
      <c r="E5" s="129" t="s">
        <v>10</v>
      </c>
      <c r="F5" s="130"/>
      <c r="J5" s="5" t="s">
        <v>56</v>
      </c>
      <c r="K5" s="31" t="s">
        <v>50</v>
      </c>
      <c r="L5" s="31" t="s">
        <v>51</v>
      </c>
    </row>
    <row r="6" spans="1:14" ht="15" thickBot="1" x14ac:dyDescent="0.25">
      <c r="B6" s="131" t="s">
        <v>36</v>
      </c>
      <c r="C6" s="132"/>
      <c r="D6" s="132"/>
      <c r="E6" s="132"/>
      <c r="F6" s="133"/>
      <c r="J6" s="23" t="s">
        <v>48</v>
      </c>
      <c r="K6" s="24">
        <f>Data!$C$6*(1+(Data!$C$7+Data!C14)/365)^365</f>
        <v>210454.42313673306</v>
      </c>
      <c r="L6" s="24">
        <f>Data!$C$6*(1+(Data!$C$7+Data!C21)/365)^1825</f>
        <v>280307.15849324927</v>
      </c>
    </row>
    <row r="7" spans="1:14" ht="15" thickBot="1" x14ac:dyDescent="0.25">
      <c r="B7" s="6" t="s">
        <v>62</v>
      </c>
      <c r="C7" s="7">
        <f>Data!B11</f>
        <v>1959.0207</v>
      </c>
      <c r="D7" s="13">
        <f>Data!C11</f>
        <v>0.01</v>
      </c>
      <c r="E7" s="7">
        <f>Data!B18</f>
        <v>1959.0207</v>
      </c>
      <c r="F7" s="8">
        <f>Data!C18</f>
        <v>0.01</v>
      </c>
      <c r="J7" s="25" t="s">
        <v>49</v>
      </c>
      <c r="K7" s="26">
        <f>Data!$C$6*(1+Data!$C$7/365)^365</f>
        <v>205945.47868168584</v>
      </c>
      <c r="L7" s="26">
        <f>Data!$C$6*(1+Data!$C$7/365)^1825</f>
        <v>251538.93024466923</v>
      </c>
      <c r="N7" s="2"/>
    </row>
    <row r="8" spans="1:14" ht="15.75" thickBot="1" x14ac:dyDescent="0.3">
      <c r="A8" t="s">
        <v>39</v>
      </c>
      <c r="B8" s="131" t="s">
        <v>6</v>
      </c>
      <c r="C8" s="132"/>
      <c r="D8" s="132"/>
      <c r="E8" s="132"/>
      <c r="F8" s="133"/>
      <c r="J8" s="28" t="s">
        <v>53</v>
      </c>
      <c r="K8" s="29">
        <f>K7-K6</f>
        <v>-4508.9444550472253</v>
      </c>
      <c r="L8" s="29">
        <f>L7-L6</f>
        <v>-28768.228248580039</v>
      </c>
      <c r="N8" s="12"/>
    </row>
    <row r="9" spans="1:14" ht="15.75" thickBot="1" x14ac:dyDescent="0.3">
      <c r="B9" s="6" t="s">
        <v>63</v>
      </c>
      <c r="C9" s="7">
        <f>Data!H19</f>
        <v>599.70614999999998</v>
      </c>
      <c r="D9" s="8">
        <f>Data!I19</f>
        <v>3.0612551017204772E-3</v>
      </c>
      <c r="E9" s="7">
        <f>Data!H58</f>
        <v>599.70614999999998</v>
      </c>
      <c r="F9" s="8">
        <f>Data!I58</f>
        <v>3.0612551017204772E-3</v>
      </c>
      <c r="J9" s="30" t="s">
        <v>54</v>
      </c>
      <c r="K9" s="33">
        <f>K6/K7-1</f>
        <v>2.1893874456046403E-2</v>
      </c>
      <c r="L9" s="33">
        <f>L6/L7-1</f>
        <v>0.11436889001872386</v>
      </c>
      <c r="N9" s="3"/>
    </row>
    <row r="10" spans="1:14" ht="15.75" thickBot="1" x14ac:dyDescent="0.3">
      <c r="B10" s="9" t="s">
        <v>64</v>
      </c>
      <c r="C10" s="10">
        <f>Data!H27</f>
        <v>0</v>
      </c>
      <c r="D10" s="11">
        <f>Data!I27</f>
        <v>0</v>
      </c>
      <c r="E10" s="10">
        <f>Data!H65</f>
        <v>0</v>
      </c>
      <c r="F10" s="11">
        <f>Data!I65</f>
        <v>0</v>
      </c>
      <c r="N10" s="3"/>
    </row>
    <row r="11" spans="1:14" ht="15.75" thickBot="1" x14ac:dyDescent="0.3">
      <c r="B11" s="6" t="s">
        <v>64</v>
      </c>
      <c r="C11" s="7">
        <f>Data!H35</f>
        <v>0</v>
      </c>
      <c r="D11" s="8">
        <f>Data!I35</f>
        <v>0</v>
      </c>
      <c r="E11" s="7">
        <f>Data!H72</f>
        <v>0</v>
      </c>
      <c r="F11" s="8">
        <f>Data!I72</f>
        <v>0</v>
      </c>
      <c r="K11" s="1"/>
      <c r="N11" s="3"/>
    </row>
    <row r="12" spans="1:14" ht="15.75" thickBot="1" x14ac:dyDescent="0.3">
      <c r="B12" s="14" t="s">
        <v>45</v>
      </c>
      <c r="C12" s="15">
        <f>Data!B12</f>
        <v>599.70614999999998</v>
      </c>
      <c r="D12" s="16">
        <f>Data!C12</f>
        <v>3.0612547891913544E-3</v>
      </c>
      <c r="E12" s="15">
        <f>Data!B19</f>
        <v>599.70614999999998</v>
      </c>
      <c r="F12" s="16">
        <f>Data!C19</f>
        <v>3.0612547891913544E-3</v>
      </c>
      <c r="N12" s="3"/>
    </row>
    <row r="13" spans="1:14" ht="15" thickBot="1" x14ac:dyDescent="0.25">
      <c r="B13" s="131" t="s">
        <v>19</v>
      </c>
      <c r="C13" s="132"/>
      <c r="D13" s="132"/>
      <c r="E13" s="132"/>
      <c r="F13" s="133"/>
      <c r="N13" s="2"/>
    </row>
    <row r="14" spans="1:14" ht="15" thickBot="1" x14ac:dyDescent="0.25">
      <c r="B14" s="6" t="s">
        <v>40</v>
      </c>
      <c r="C14" s="7">
        <f>Data!H40</f>
        <v>0</v>
      </c>
      <c r="D14" s="8">
        <f>Data!I40</f>
        <v>0</v>
      </c>
      <c r="E14" s="7">
        <f>Data!H76</f>
        <v>0</v>
      </c>
      <c r="F14" s="8">
        <f>Data!I76</f>
        <v>0</v>
      </c>
      <c r="N14" s="2"/>
    </row>
    <row r="15" spans="1:14" ht="15" thickBot="1" x14ac:dyDescent="0.25">
      <c r="B15" s="9" t="s">
        <v>41</v>
      </c>
      <c r="C15" s="10">
        <f>Data!H41</f>
        <v>0</v>
      </c>
      <c r="D15" s="11">
        <f>Data!I41</f>
        <v>0</v>
      </c>
      <c r="E15" s="10">
        <f>Data!H77</f>
        <v>0</v>
      </c>
      <c r="F15" s="11">
        <f>Data!I77</f>
        <v>0</v>
      </c>
      <c r="N15" s="2"/>
    </row>
    <row r="16" spans="1:14" ht="15" thickBot="1" x14ac:dyDescent="0.25">
      <c r="B16" s="6" t="s">
        <v>43</v>
      </c>
      <c r="C16" s="7">
        <f>Data!H42</f>
        <v>1312.5438690000001</v>
      </c>
      <c r="D16" s="8">
        <f>Data!I42</f>
        <v>6.7000000000000002E-3</v>
      </c>
      <c r="E16" s="7">
        <f>Data!H78</f>
        <v>1312.5438690000001</v>
      </c>
      <c r="F16" s="8">
        <f>Data!I78</f>
        <v>6.7000000000000002E-3</v>
      </c>
    </row>
    <row r="17" spans="2:10" ht="15" thickBot="1" x14ac:dyDescent="0.25">
      <c r="B17" s="134" t="s">
        <v>42</v>
      </c>
      <c r="C17" s="135">
        <f>Data!H42</f>
        <v>1312.5438690000001</v>
      </c>
      <c r="D17" s="136">
        <f>Data!I42</f>
        <v>6.7000000000000002E-3</v>
      </c>
      <c r="E17" s="10">
        <f>Data!H79</f>
        <v>372.213933</v>
      </c>
      <c r="F17" s="11">
        <f>Data!I79</f>
        <v>1.9E-3</v>
      </c>
    </row>
    <row r="18" spans="2:10" ht="15" customHeight="1" thickBot="1" x14ac:dyDescent="0.25">
      <c r="B18" s="20" t="s">
        <v>46</v>
      </c>
      <c r="C18" s="18">
        <f>Data!B13</f>
        <v>1684.7578020000001</v>
      </c>
      <c r="D18" s="19">
        <f>Data!C13</f>
        <v>8.6E-3</v>
      </c>
      <c r="E18" s="18">
        <f>Data!B20</f>
        <v>1684.7578020000001</v>
      </c>
      <c r="F18" s="19">
        <f>Data!C20</f>
        <v>8.6E-3</v>
      </c>
    </row>
    <row r="19" spans="2:10" ht="15" thickBot="1" x14ac:dyDescent="0.25">
      <c r="B19" s="17" t="s">
        <v>47</v>
      </c>
      <c r="C19" s="21">
        <f>Data!B14</f>
        <v>4243.4846520000001</v>
      </c>
      <c r="D19" s="22">
        <f>Data!C14</f>
        <v>2.1661254789191356E-2</v>
      </c>
      <c r="E19" s="21">
        <f>Data!B21</f>
        <v>4243.4846520000001</v>
      </c>
      <c r="F19" s="22">
        <f>Data!C21</f>
        <v>2.1661254789191356E-2</v>
      </c>
      <c r="J19" s="32"/>
    </row>
    <row r="20" spans="2:10" ht="15" thickBot="1" x14ac:dyDescent="0.25">
      <c r="J20" s="32"/>
    </row>
    <row r="21" spans="2:10" ht="15" thickBot="1" x14ac:dyDescent="0.25">
      <c r="J21" s="27"/>
    </row>
    <row r="22" spans="2:10" x14ac:dyDescent="0.2">
      <c r="J22" s="32"/>
    </row>
    <row r="23" spans="2:10" x14ac:dyDescent="0.2">
      <c r="J23" s="32"/>
    </row>
  </sheetData>
  <mergeCells count="5">
    <mergeCell ref="E5:F5"/>
    <mergeCell ref="B6:F6"/>
    <mergeCell ref="B8:F8"/>
    <mergeCell ref="B13:F13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Output</vt:lpstr>
    </vt:vector>
  </TitlesOfParts>
  <Company>CCW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 Gunningham</dc:creator>
  <cp:lastModifiedBy>Rebecca Tuck</cp:lastModifiedBy>
  <cp:lastPrinted>2018-02-14T09:06:10Z</cp:lastPrinted>
  <dcterms:created xsi:type="dcterms:W3CDTF">2018-02-02T14:12:06Z</dcterms:created>
  <dcterms:modified xsi:type="dcterms:W3CDTF">2018-03-06T15:58:36Z</dcterms:modified>
</cp:coreProperties>
</file>