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450"/>
  </bookViews>
  <sheets>
    <sheet name="Data" sheetId="2" r:id="rId1"/>
    <sheet name="Output" sheetId="3" r:id="rId2"/>
    <sheet name="Charges Calculator" sheetId="6" r:id="rId3"/>
    <sheet name="MSP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2" l="1"/>
  <c r="N85" i="2"/>
  <c r="M85" i="2"/>
  <c r="J87" i="2"/>
  <c r="J88" i="2"/>
  <c r="J90" i="2"/>
  <c r="J91" i="2"/>
  <c r="J92" i="2"/>
  <c r="J93" i="2"/>
  <c r="J86" i="2"/>
  <c r="J83" i="2"/>
  <c r="J82" i="2"/>
  <c r="J85" i="2"/>
  <c r="I85" i="2"/>
  <c r="N66" i="2"/>
  <c r="M66" i="2"/>
  <c r="J68" i="2"/>
  <c r="J69" i="2"/>
  <c r="J71" i="2"/>
  <c r="J72" i="2"/>
  <c r="J73" i="2"/>
  <c r="J74" i="2"/>
  <c r="J67" i="2"/>
  <c r="J64" i="2"/>
  <c r="J63" i="2"/>
  <c r="N47" i="2"/>
  <c r="M47" i="2"/>
  <c r="J52" i="2"/>
  <c r="J53" i="2"/>
  <c r="J54" i="2"/>
  <c r="J55" i="2"/>
  <c r="J49" i="2"/>
  <c r="J50" i="2"/>
  <c r="J48" i="2"/>
  <c r="J45" i="2"/>
  <c r="J44" i="2"/>
  <c r="J81" i="2"/>
  <c r="I81" i="2"/>
  <c r="I93" i="2" s="1"/>
  <c r="I66" i="2"/>
  <c r="J66" i="2"/>
  <c r="J62" i="2"/>
  <c r="I62" i="2"/>
  <c r="J47" i="2"/>
  <c r="I47" i="2"/>
  <c r="J43" i="2"/>
  <c r="I43" i="2"/>
  <c r="J28" i="2"/>
  <c r="I28" i="2"/>
  <c r="J24" i="2"/>
  <c r="I24" i="2"/>
  <c r="N28" i="2"/>
  <c r="M28" i="2"/>
  <c r="J34" i="2"/>
  <c r="J35" i="2"/>
  <c r="J36" i="2"/>
  <c r="J33" i="2"/>
  <c r="J30" i="2"/>
  <c r="J31" i="2"/>
  <c r="J29" i="2"/>
  <c r="J26" i="2"/>
  <c r="J25" i="2"/>
  <c r="N9" i="2"/>
  <c r="M9" i="2"/>
  <c r="N43" i="2"/>
  <c r="M43" i="2"/>
  <c r="I69" i="2" l="1"/>
  <c r="I50" i="2"/>
  <c r="J89" i="2"/>
  <c r="I86" i="2"/>
  <c r="J70" i="2"/>
  <c r="J51" i="2"/>
  <c r="D12" i="3" s="1"/>
  <c r="I49" i="2"/>
  <c r="I52" i="2"/>
  <c r="I88" i="2"/>
  <c r="I90" i="2"/>
  <c r="I87" i="2"/>
  <c r="I83" i="2"/>
  <c r="I92" i="2"/>
  <c r="I91" i="2"/>
  <c r="I82" i="2"/>
  <c r="I67" i="2"/>
  <c r="I68" i="2"/>
  <c r="I74" i="2"/>
  <c r="I73" i="2"/>
  <c r="I63" i="2"/>
  <c r="I71" i="2"/>
  <c r="I64" i="2"/>
  <c r="I72" i="2"/>
  <c r="I44" i="2"/>
  <c r="I53" i="2"/>
  <c r="I55" i="2"/>
  <c r="I54" i="2"/>
  <c r="I45" i="2"/>
  <c r="I48" i="2"/>
  <c r="I31" i="2"/>
  <c r="I30" i="2"/>
  <c r="I33" i="2"/>
  <c r="I36" i="2"/>
  <c r="I35" i="2"/>
  <c r="I34" i="2"/>
  <c r="I29" i="2"/>
  <c r="I26" i="2"/>
  <c r="I5" i="2"/>
  <c r="C8" i="2"/>
  <c r="L86" i="2"/>
  <c r="L87" i="2"/>
  <c r="L88" i="2"/>
  <c r="L90" i="2"/>
  <c r="L91" i="2"/>
  <c r="L92" i="2"/>
  <c r="L93" i="2"/>
  <c r="N81" i="2"/>
  <c r="L82" i="2"/>
  <c r="L83" i="2"/>
  <c r="L67" i="2"/>
  <c r="L68" i="2"/>
  <c r="L69" i="2"/>
  <c r="L71" i="2"/>
  <c r="L72" i="2"/>
  <c r="L73" i="2"/>
  <c r="L74" i="2"/>
  <c r="L63" i="2"/>
  <c r="L64" i="2"/>
  <c r="L48" i="2"/>
  <c r="L49" i="2"/>
  <c r="L50" i="2"/>
  <c r="L52" i="2"/>
  <c r="L53" i="2"/>
  <c r="L54" i="2"/>
  <c r="L55" i="2"/>
  <c r="L44" i="2"/>
  <c r="L45" i="2"/>
  <c r="B28" i="6"/>
  <c r="L29" i="2"/>
  <c r="L30" i="2"/>
  <c r="L31" i="2"/>
  <c r="L33" i="2"/>
  <c r="L34" i="2"/>
  <c r="L35" i="2"/>
  <c r="L36" i="2"/>
  <c r="M24" i="2"/>
  <c r="L25" i="2"/>
  <c r="L26" i="2"/>
  <c r="J5" i="2"/>
  <c r="I70" i="2" l="1"/>
  <c r="I32" i="2"/>
  <c r="I89" i="2"/>
  <c r="C14" i="3" s="1"/>
  <c r="M93" i="2"/>
  <c r="N93" i="2"/>
  <c r="N92" i="2"/>
  <c r="M92" i="2"/>
  <c r="N83" i="2"/>
  <c r="M83" i="2"/>
  <c r="M87" i="2"/>
  <c r="N87" i="2"/>
  <c r="M91" i="2"/>
  <c r="N91" i="2"/>
  <c r="M90" i="2"/>
  <c r="N90" i="2"/>
  <c r="M88" i="2"/>
  <c r="N88" i="2"/>
  <c r="M82" i="2"/>
  <c r="N82" i="2"/>
  <c r="N86" i="2"/>
  <c r="M86" i="2"/>
  <c r="M72" i="2"/>
  <c r="N72" i="2"/>
  <c r="M71" i="2"/>
  <c r="N71" i="2"/>
  <c r="M64" i="2"/>
  <c r="N64" i="2"/>
  <c r="N63" i="2"/>
  <c r="M63" i="2"/>
  <c r="N69" i="2"/>
  <c r="M69" i="2"/>
  <c r="M68" i="2"/>
  <c r="N68" i="2"/>
  <c r="N67" i="2"/>
  <c r="M67" i="2"/>
  <c r="N74" i="2"/>
  <c r="M74" i="2"/>
  <c r="M73" i="2"/>
  <c r="N73" i="2"/>
  <c r="N52" i="2"/>
  <c r="M52" i="2"/>
  <c r="N50" i="2"/>
  <c r="M50" i="2"/>
  <c r="M49" i="2"/>
  <c r="N49" i="2"/>
  <c r="M44" i="2"/>
  <c r="N44" i="2"/>
  <c r="M55" i="2"/>
  <c r="N55" i="2"/>
  <c r="N45" i="2"/>
  <c r="M45" i="2"/>
  <c r="M48" i="2"/>
  <c r="N48" i="2"/>
  <c r="M54" i="2"/>
  <c r="N54" i="2"/>
  <c r="N53" i="2"/>
  <c r="M53" i="2"/>
  <c r="N29" i="2"/>
  <c r="M29" i="2"/>
  <c r="N35" i="2"/>
  <c r="M35" i="2"/>
  <c r="M31" i="2"/>
  <c r="N31" i="2"/>
  <c r="N30" i="2"/>
  <c r="M30" i="2"/>
  <c r="M25" i="2"/>
  <c r="N25" i="2"/>
  <c r="N34" i="2"/>
  <c r="M34" i="2"/>
  <c r="M26" i="2"/>
  <c r="N26" i="2"/>
  <c r="N36" i="2"/>
  <c r="M36" i="2"/>
  <c r="N33" i="2"/>
  <c r="M33" i="2"/>
  <c r="I84" i="2"/>
  <c r="J84" i="2"/>
  <c r="I65" i="2"/>
  <c r="I94" i="2"/>
  <c r="J94" i="2"/>
  <c r="I75" i="2"/>
  <c r="J75" i="2"/>
  <c r="D13" i="3"/>
  <c r="C13" i="3"/>
  <c r="J65" i="2"/>
  <c r="I56" i="2"/>
  <c r="I51" i="2"/>
  <c r="C12" i="3" s="1"/>
  <c r="I46" i="2"/>
  <c r="J56" i="2"/>
  <c r="J46" i="2"/>
  <c r="J32" i="2"/>
  <c r="D11" i="3" s="1"/>
  <c r="J37" i="2"/>
  <c r="J27" i="2"/>
  <c r="B15" i="2"/>
  <c r="N62" i="2"/>
  <c r="M62" i="2"/>
  <c r="M81" i="2"/>
  <c r="N24" i="2"/>
  <c r="N5" i="2"/>
  <c r="M5" i="2"/>
  <c r="F36" i="3"/>
  <c r="F35" i="3"/>
  <c r="F34" i="3"/>
  <c r="F33" i="3"/>
  <c r="M84" i="2" l="1"/>
  <c r="M70" i="2"/>
  <c r="E13" i="3" s="1"/>
  <c r="N84" i="2"/>
  <c r="M65" i="2"/>
  <c r="N65" i="2"/>
  <c r="N46" i="2"/>
  <c r="M46" i="2"/>
  <c r="N56" i="2"/>
  <c r="M51" i="2"/>
  <c r="E12" i="3" s="1"/>
  <c r="N89" i="2"/>
  <c r="F14" i="3" s="1"/>
  <c r="M94" i="2"/>
  <c r="M89" i="2"/>
  <c r="E14" i="3" s="1"/>
  <c r="N70" i="2"/>
  <c r="F13" i="3" s="1"/>
  <c r="N51" i="2"/>
  <c r="F12" i="3" s="1"/>
  <c r="N27" i="2"/>
  <c r="M32" i="2"/>
  <c r="E11" i="3" s="1"/>
  <c r="M27" i="2"/>
  <c r="N32" i="2"/>
  <c r="C7" i="3"/>
  <c r="C28" i="3" s="1"/>
  <c r="I95" i="2"/>
  <c r="J95" i="2"/>
  <c r="J76" i="2"/>
  <c r="I76" i="2"/>
  <c r="N94" i="2"/>
  <c r="J38" i="2"/>
  <c r="D14" i="3"/>
  <c r="C15" i="2"/>
  <c r="D7" i="3" s="1"/>
  <c r="M75" i="2"/>
  <c r="N75" i="2"/>
  <c r="M56" i="2"/>
  <c r="J57" i="2"/>
  <c r="I57" i="2"/>
  <c r="M37" i="2"/>
  <c r="N37" i="2"/>
  <c r="B2" i="5"/>
  <c r="C2" i="5" s="1"/>
  <c r="Q6" i="2"/>
  <c r="Q7" i="2"/>
  <c r="Q8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5" i="2"/>
  <c r="P6" i="2"/>
  <c r="P7" i="2"/>
  <c r="P8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5" i="2"/>
  <c r="F10" i="3" l="1"/>
  <c r="F11" i="3"/>
  <c r="N57" i="2"/>
  <c r="M95" i="2"/>
  <c r="N95" i="2"/>
  <c r="N76" i="2"/>
  <c r="M76" i="2"/>
  <c r="M57" i="2"/>
  <c r="N38" i="2"/>
  <c r="M38" i="2"/>
  <c r="B3" i="5"/>
  <c r="C3" i="5" s="1"/>
  <c r="B4" i="5" s="1"/>
  <c r="P27" i="2"/>
  <c r="C28" i="6" s="1"/>
  <c r="Q27" i="2"/>
  <c r="D28" i="6" s="1"/>
  <c r="J9" i="2"/>
  <c r="C4" i="5" l="1"/>
  <c r="B5" i="5" s="1"/>
  <c r="C5" i="5" l="1"/>
  <c r="B6" i="5" s="1"/>
  <c r="A1" i="2"/>
  <c r="C6" i="5" l="1"/>
  <c r="B7" i="5" s="1"/>
  <c r="C7" i="5" l="1"/>
  <c r="B8" i="5" s="1"/>
  <c r="C8" i="5" l="1"/>
  <c r="B9" i="5" s="1"/>
  <c r="C9" i="5" l="1"/>
  <c r="B10" i="5" s="1"/>
  <c r="C10" i="5" l="1"/>
  <c r="B11" i="5" s="1"/>
  <c r="C11" i="5" l="1"/>
  <c r="B12" i="5" s="1"/>
  <c r="D28" i="3" l="1"/>
  <c r="C12" i="5"/>
  <c r="B13" i="5" s="1"/>
  <c r="C13" i="5" l="1"/>
  <c r="K16" i="3" s="1"/>
  <c r="F31" i="3" l="1"/>
  <c r="B14" i="5"/>
  <c r="C14" i="5" s="1"/>
  <c r="B15" i="5" s="1"/>
  <c r="C15" i="5" s="1"/>
  <c r="B16" i="5" s="1"/>
  <c r="C16" i="5" s="1"/>
  <c r="B17" i="5" s="1"/>
  <c r="C17" i="5" s="1"/>
  <c r="B18" i="5" l="1"/>
  <c r="C18" i="5" s="1"/>
  <c r="B19" i="5" l="1"/>
  <c r="C19" i="5" s="1"/>
  <c r="B20" i="5" l="1"/>
  <c r="C20" i="5" s="1"/>
  <c r="B21" i="5" l="1"/>
  <c r="C21" i="5" l="1"/>
  <c r="B22" i="5" s="1"/>
  <c r="C22" i="5" l="1"/>
  <c r="B23" i="5" s="1"/>
  <c r="C23" i="5" l="1"/>
  <c r="B24" i="5" s="1"/>
  <c r="C24" i="5" l="1"/>
  <c r="B25" i="5" s="1"/>
  <c r="C25" i="5" l="1"/>
  <c r="B26" i="5" s="1"/>
  <c r="C26" i="5" l="1"/>
  <c r="B27" i="5" s="1"/>
  <c r="C27" i="5" l="1"/>
  <c r="B28" i="5" s="1"/>
  <c r="C28" i="5" l="1"/>
  <c r="B29" i="5" s="1"/>
  <c r="C29" i="5" l="1"/>
  <c r="B30" i="5" s="1"/>
  <c r="C30" i="5" l="1"/>
  <c r="B31" i="5" s="1"/>
  <c r="C31" i="5" l="1"/>
  <c r="B32" i="5" s="1"/>
  <c r="C32" i="5" l="1"/>
  <c r="B33" i="5" s="1"/>
  <c r="C33" i="5" l="1"/>
  <c r="B34" i="5" s="1"/>
  <c r="C34" i="5" l="1"/>
  <c r="B35" i="5" s="1"/>
  <c r="C35" i="5" l="1"/>
  <c r="B36" i="5" s="1"/>
  <c r="C36" i="5" l="1"/>
  <c r="B37" i="5" s="1"/>
  <c r="C37" i="5" l="1"/>
  <c r="B38" i="5" s="1"/>
  <c r="C38" i="5" l="1"/>
  <c r="B39" i="5" s="1"/>
  <c r="C39" i="5" l="1"/>
  <c r="B40" i="5" s="1"/>
  <c r="C40" i="5" l="1"/>
  <c r="B41" i="5" s="1"/>
  <c r="C41" i="5" l="1"/>
  <c r="B42" i="5" s="1"/>
  <c r="C42" i="5" l="1"/>
  <c r="B43" i="5" s="1"/>
  <c r="C43" i="5" l="1"/>
  <c r="B44" i="5" s="1"/>
  <c r="C44" i="5" l="1"/>
  <c r="B45" i="5" s="1"/>
  <c r="C45" i="5" l="1"/>
  <c r="B46" i="5" s="1"/>
  <c r="C46" i="5" l="1"/>
  <c r="B47" i="5" s="1"/>
  <c r="C47" i="5" l="1"/>
  <c r="B48" i="5" s="1"/>
  <c r="C48" i="5" l="1"/>
  <c r="B49" i="5" s="1"/>
  <c r="C49" i="5" l="1"/>
  <c r="B50" i="5" s="1"/>
  <c r="C50" i="5" l="1"/>
  <c r="B51" i="5" s="1"/>
  <c r="C51" i="5" l="1"/>
  <c r="B52" i="5" s="1"/>
  <c r="C52" i="5" l="1"/>
  <c r="B53" i="5" s="1"/>
  <c r="C53" i="5" l="1"/>
  <c r="B54" i="5" s="1"/>
  <c r="C54" i="5" l="1"/>
  <c r="B55" i="5" s="1"/>
  <c r="C55" i="5" l="1"/>
  <c r="B56" i="5" s="1"/>
  <c r="C56" i="5" l="1"/>
  <c r="B57" i="5" s="1"/>
  <c r="C57" i="5" l="1"/>
  <c r="B58" i="5" s="1"/>
  <c r="C58" i="5" l="1"/>
  <c r="B59" i="5" s="1"/>
  <c r="C59" i="5" l="1"/>
  <c r="B60" i="5" s="1"/>
  <c r="C60" i="5" l="1"/>
  <c r="B61" i="5" s="1"/>
  <c r="C61" i="5" l="1"/>
  <c r="L16" i="3" s="1"/>
  <c r="I9" i="2"/>
  <c r="J15" i="2" l="1"/>
  <c r="L15" i="2" s="1"/>
  <c r="N15" i="2" s="1"/>
  <c r="J6" i="2"/>
  <c r="J7" i="2"/>
  <c r="L7" i="2" s="1"/>
  <c r="N7" i="2" s="1"/>
  <c r="J12" i="2"/>
  <c r="L12" i="2" s="1"/>
  <c r="N12" i="2" s="1"/>
  <c r="N10" i="2"/>
  <c r="J11" i="2"/>
  <c r="L11" i="2" s="1"/>
  <c r="N11" i="2" s="1"/>
  <c r="J10" i="2"/>
  <c r="J16" i="2"/>
  <c r="L16" i="2" s="1"/>
  <c r="N16" i="2" s="1"/>
  <c r="J14" i="2"/>
  <c r="J17" i="2"/>
  <c r="L17" i="2" s="1"/>
  <c r="N17" i="2" s="1"/>
  <c r="M10" i="2"/>
  <c r="I11" i="2"/>
  <c r="I14" i="2"/>
  <c r="I17" i="2"/>
  <c r="I10" i="2"/>
  <c r="I6" i="2"/>
  <c r="I15" i="2"/>
  <c r="I16" i="2"/>
  <c r="I12" i="2"/>
  <c r="I7" i="2"/>
  <c r="J13" i="2" l="1"/>
  <c r="D10" i="3" s="1"/>
  <c r="D31" i="3" s="1"/>
  <c r="M7" i="2"/>
  <c r="M15" i="2"/>
  <c r="B31" i="2" s="1"/>
  <c r="E18" i="3" s="1"/>
  <c r="E34" i="3" s="1"/>
  <c r="M17" i="2"/>
  <c r="B33" i="2" s="1"/>
  <c r="E20" i="3" s="1"/>
  <c r="E36" i="3" s="1"/>
  <c r="M16" i="2"/>
  <c r="B32" i="2" s="1"/>
  <c r="E19" i="3" s="1"/>
  <c r="E35" i="3" s="1"/>
  <c r="N13" i="2"/>
  <c r="M12" i="2"/>
  <c r="M11" i="2"/>
  <c r="M13" i="2" s="1"/>
  <c r="E10" i="3" s="1"/>
  <c r="E31" i="3" s="1"/>
  <c r="L6" i="2"/>
  <c r="J8" i="2"/>
  <c r="L14" i="2"/>
  <c r="J18" i="2"/>
  <c r="B18" i="2"/>
  <c r="I8" i="2"/>
  <c r="I13" i="2"/>
  <c r="C10" i="3" s="1"/>
  <c r="I18" i="2"/>
  <c r="N14" i="2" l="1"/>
  <c r="N18" i="2" s="1"/>
  <c r="M14" i="2"/>
  <c r="J19" i="2"/>
  <c r="N6" i="2"/>
  <c r="N8" i="2" s="1"/>
  <c r="M6" i="2"/>
  <c r="M8" i="2" s="1"/>
  <c r="B28" i="2" s="1"/>
  <c r="E8" i="3" s="1"/>
  <c r="E29" i="3" s="1"/>
  <c r="B29" i="2"/>
  <c r="E15" i="3" s="1"/>
  <c r="I19" i="2"/>
  <c r="C31" i="3"/>
  <c r="C11" i="3"/>
  <c r="B19" i="2"/>
  <c r="C17" i="3" s="1"/>
  <c r="C33" i="3" s="1"/>
  <c r="B22" i="2"/>
  <c r="B21" i="2"/>
  <c r="C19" i="3" s="1"/>
  <c r="C35" i="3" s="1"/>
  <c r="I25" i="2"/>
  <c r="I27" i="2" s="1"/>
  <c r="I37" i="2"/>
  <c r="B23" i="2" s="1"/>
  <c r="B20" i="2"/>
  <c r="C18" i="3" s="1"/>
  <c r="C34" i="3" s="1"/>
  <c r="B16" i="2"/>
  <c r="C16" i="2" s="1"/>
  <c r="N19" i="2" l="1"/>
  <c r="B30" i="2"/>
  <c r="E17" i="3" s="1"/>
  <c r="E33" i="3" s="1"/>
  <c r="M18" i="2"/>
  <c r="C10" i="2"/>
  <c r="C18" i="2" s="1"/>
  <c r="I38" i="2"/>
  <c r="C20" i="3"/>
  <c r="C36" i="3" s="1"/>
  <c r="C21" i="3"/>
  <c r="C37" i="3" s="1"/>
  <c r="C15" i="3"/>
  <c r="B17" i="2"/>
  <c r="B35" i="2" l="1"/>
  <c r="E22" i="3" s="1"/>
  <c r="E38" i="3" s="1"/>
  <c r="B34" i="2"/>
  <c r="E21" i="3" s="1"/>
  <c r="E37" i="3" s="1"/>
  <c r="M19" i="2"/>
  <c r="L6" i="3"/>
  <c r="C22" i="2"/>
  <c r="D20" i="3" s="1"/>
  <c r="D36" i="3" s="1"/>
  <c r="C28" i="2"/>
  <c r="F8" i="3" s="1"/>
  <c r="F29" i="3" s="1"/>
  <c r="C17" i="2"/>
  <c r="D8" i="3" s="1"/>
  <c r="D29" i="3" s="1"/>
  <c r="C29" i="2"/>
  <c r="F15" i="3" s="1"/>
  <c r="C23" i="2"/>
  <c r="D21" i="3" s="1"/>
  <c r="D37" i="3" s="1"/>
  <c r="C19" i="2"/>
  <c r="D17" i="3" s="1"/>
  <c r="D33" i="3" s="1"/>
  <c r="C21" i="2"/>
  <c r="D19" i="3" s="1"/>
  <c r="D35" i="3" s="1"/>
  <c r="C20" i="2"/>
  <c r="D18" i="3" s="1"/>
  <c r="D34" i="3" s="1"/>
  <c r="K6" i="3"/>
  <c r="C33" i="2"/>
  <c r="F20" i="3" s="1"/>
  <c r="C31" i="2"/>
  <c r="F18" i="3" s="1"/>
  <c r="C32" i="2"/>
  <c r="F19" i="3" s="1"/>
  <c r="C30" i="2"/>
  <c r="F17" i="3" s="1"/>
  <c r="D15" i="3"/>
  <c r="C8" i="3"/>
  <c r="C29" i="3" s="1"/>
  <c r="B24" i="2"/>
  <c r="C22" i="3" s="1"/>
  <c r="C38" i="3" s="1"/>
  <c r="C34" i="2" l="1"/>
  <c r="F21" i="3" s="1"/>
  <c r="F37" i="3" s="1"/>
  <c r="C35" i="2"/>
  <c r="D52" i="5" s="1"/>
  <c r="C24" i="2"/>
  <c r="D18" i="5" l="1"/>
  <c r="D43" i="5"/>
  <c r="D51" i="5"/>
  <c r="D56" i="5"/>
  <c r="D37" i="5"/>
  <c r="D27" i="5"/>
  <c r="D32" i="5"/>
  <c r="D15" i="5"/>
  <c r="D28" i="5"/>
  <c r="D23" i="5"/>
  <c r="D36" i="5"/>
  <c r="D55" i="5"/>
  <c r="D35" i="5"/>
  <c r="D38" i="5"/>
  <c r="D59" i="5"/>
  <c r="D61" i="5"/>
  <c r="D29" i="5"/>
  <c r="D31" i="5"/>
  <c r="D16" i="5"/>
  <c r="D14" i="5"/>
  <c r="D40" i="5"/>
  <c r="D53" i="5"/>
  <c r="D34" i="5"/>
  <c r="F22" i="3"/>
  <c r="F38" i="3" s="1"/>
  <c r="L7" i="3"/>
  <c r="D47" i="5"/>
  <c r="D19" i="5"/>
  <c r="D44" i="5"/>
  <c r="D46" i="5"/>
  <c r="D50" i="5"/>
  <c r="D21" i="5"/>
  <c r="D20" i="5"/>
  <c r="D42" i="5"/>
  <c r="D24" i="5"/>
  <c r="D33" i="5"/>
  <c r="D48" i="5"/>
  <c r="D45" i="5"/>
  <c r="D49" i="5"/>
  <c r="D39" i="5"/>
  <c r="D22" i="5"/>
  <c r="D26" i="5"/>
  <c r="D54" i="5"/>
  <c r="D41" i="5"/>
  <c r="D57" i="5"/>
  <c r="D60" i="5"/>
  <c r="D58" i="5"/>
  <c r="D30" i="5"/>
  <c r="D17" i="5"/>
  <c r="D25" i="5"/>
  <c r="D2" i="5"/>
  <c r="D5" i="5"/>
  <c r="D4" i="5"/>
  <c r="D9" i="5"/>
  <c r="D10" i="5"/>
  <c r="D22" i="3"/>
  <c r="D38" i="3" s="1"/>
  <c r="D8" i="5"/>
  <c r="K7" i="3"/>
  <c r="D11" i="5"/>
  <c r="D6" i="5"/>
  <c r="D3" i="5"/>
  <c r="D12" i="5"/>
  <c r="D7" i="5"/>
  <c r="D13" i="5"/>
  <c r="K15" i="3" s="1"/>
  <c r="K17" i="3" s="1"/>
  <c r="L18" i="3" l="1"/>
  <c r="L15" i="3"/>
  <c r="L17" i="3" s="1"/>
  <c r="K8" i="3"/>
  <c r="K9" i="3" s="1"/>
  <c r="L8" i="3"/>
  <c r="L9" i="3" s="1"/>
  <c r="K18" i="3"/>
</calcChain>
</file>

<file path=xl/sharedStrings.xml><?xml version="1.0" encoding="utf-8"?>
<sst xmlns="http://schemas.openxmlformats.org/spreadsheetml/2006/main" count="347" uniqueCount="93">
  <si>
    <t>Year 0-1</t>
  </si>
  <si>
    <t>£ Costs</t>
  </si>
  <si>
    <t>% of investment cost</t>
  </si>
  <si>
    <t>Product Costs</t>
  </si>
  <si>
    <t>£</t>
  </si>
  <si>
    <t>%</t>
  </si>
  <si>
    <t>Subsequent Years</t>
  </si>
  <si>
    <t>Fund Name</t>
  </si>
  <si>
    <t>OCF</t>
  </si>
  <si>
    <t>Transaction</t>
  </si>
  <si>
    <t>Subsequent years</t>
  </si>
  <si>
    <t>Value</t>
  </si>
  <si>
    <t>Investment Management Costs</t>
  </si>
  <si>
    <t>Client Name:</t>
  </si>
  <si>
    <t>Total</t>
  </si>
  <si>
    <t>This calculator can be used to find the average weighting OCFs and transaction charges.</t>
  </si>
  <si>
    <t>Our Services</t>
  </si>
  <si>
    <t>Cost Category</t>
  </si>
  <si>
    <t>First Year Charge</t>
  </si>
  <si>
    <t xml:space="preserve"> </t>
  </si>
  <si>
    <t>Investment Manager Charges inc VAT</t>
  </si>
  <si>
    <r>
      <t>Dealing Charges</t>
    </r>
    <r>
      <rPr>
        <sz val="10"/>
        <color rgb="FFFF0000"/>
        <rFont val="Arial"/>
        <family val="2"/>
      </rPr>
      <t/>
    </r>
  </si>
  <si>
    <t>Underlying Investment Transaction Charges</t>
  </si>
  <si>
    <t>Underling Investment Management Charges</t>
  </si>
  <si>
    <t>Copy below into report. In doing so it doesn't retain the widths. In MS Word, right-click the table and Autofit &gt; To Window. Further manual adjustment may be necessary.</t>
  </si>
  <si>
    <t>Aggregated Product Charges</t>
  </si>
  <si>
    <t>Aggregated Investment Charges</t>
  </si>
  <si>
    <t>Reduction in profit £</t>
  </si>
  <si>
    <t>See Output tab for tables to put into your report.</t>
  </si>
  <si>
    <t>Product 2 Value</t>
  </si>
  <si>
    <t>Product 3 Value</t>
  </si>
  <si>
    <t>Underlying Investments Calculator</t>
  </si>
  <si>
    <r>
      <t>Product Charges (</t>
    </r>
    <r>
      <rPr>
        <sz val="10"/>
        <color rgb="FFFF0000"/>
        <rFont val="Arial"/>
        <family val="2"/>
      </rPr>
      <t>Product 1 Name</t>
    </r>
    <r>
      <rPr>
        <sz val="10"/>
        <color rgb="FF000000"/>
        <rFont val="Arial"/>
        <family val="2"/>
      </rPr>
      <t>)</t>
    </r>
  </si>
  <si>
    <t>Total Initial charges should include all Adviser, Product and Investment day-one costs.</t>
  </si>
  <si>
    <r>
      <t>Product Charges</t>
    </r>
    <r>
      <rPr>
        <sz val="10"/>
        <rFont val="Arial"/>
        <family val="2"/>
      </rPr>
      <t xml:space="preserve"> (</t>
    </r>
    <r>
      <rPr>
        <sz val="10"/>
        <color rgb="FFFF0000"/>
        <rFont val="Arial"/>
        <family val="2"/>
      </rPr>
      <t>Product 2 Name</t>
    </r>
    <r>
      <rPr>
        <sz val="10"/>
        <rFont val="Arial"/>
        <family val="2"/>
      </rPr>
      <t>)</t>
    </r>
  </si>
  <si>
    <r>
      <t>Product Charges (</t>
    </r>
    <r>
      <rPr>
        <sz val="10"/>
        <color rgb="FFFF0000"/>
        <rFont val="Arial"/>
        <family val="2"/>
      </rPr>
      <t>Product 3 Name</t>
    </r>
    <r>
      <rPr>
        <sz val="10"/>
        <rFont val="Arial"/>
        <family val="2"/>
      </rPr>
      <t>)</t>
    </r>
  </si>
  <si>
    <t>Monthly Savings Plan only</t>
  </si>
  <si>
    <r>
      <t>£</t>
    </r>
    <r>
      <rPr>
        <b/>
        <sz val="10"/>
        <color rgb="FFFF0000"/>
        <rFont val="Arial"/>
        <family val="2"/>
      </rPr>
      <t>xxx,xxx</t>
    </r>
    <r>
      <rPr>
        <b/>
        <sz val="10"/>
        <color rgb="FF000000"/>
        <rFont val="Arial"/>
        <family val="2"/>
      </rPr>
      <t xml:space="preserve"> monthly contribution invested with a net growth rate of </t>
    </r>
    <r>
      <rPr>
        <b/>
        <sz val="10"/>
        <color rgb="FFFF0000"/>
        <rFont val="Arial"/>
        <family val="2"/>
      </rPr>
      <t>4</t>
    </r>
    <r>
      <rPr>
        <b/>
        <sz val="10"/>
        <color rgb="FF000000"/>
        <rFont val="Arial"/>
        <family val="2"/>
      </rPr>
      <t>%</t>
    </r>
  </si>
  <si>
    <t>Month</t>
  </si>
  <si>
    <t>Start Value</t>
  </si>
  <si>
    <t>With Charges</t>
  </si>
  <si>
    <t>Without Charges</t>
  </si>
  <si>
    <r>
      <t xml:space="preserve">Product 1 Value </t>
    </r>
    <r>
      <rPr>
        <b/>
        <sz val="11"/>
        <color theme="1"/>
        <rFont val="Calibri"/>
        <family val="2"/>
        <scheme val="minor"/>
      </rPr>
      <t xml:space="preserve">or </t>
    </r>
    <r>
      <rPr>
        <sz val="11"/>
        <color theme="1"/>
        <rFont val="Calibri"/>
        <family val="2"/>
        <scheme val="minor"/>
      </rPr>
      <t>Monthly Savings Plan</t>
    </r>
  </si>
  <si>
    <t>n/a</t>
  </si>
  <si>
    <t>Monthly Savings Plan Only</t>
  </si>
  <si>
    <t>Fundsmith Equity</t>
  </si>
  <si>
    <t>Liontrust Special Situations</t>
  </si>
  <si>
    <r>
      <t xml:space="preserve">What you might get back after charges (assumed net growth of </t>
    </r>
    <r>
      <rPr>
        <sz val="10"/>
        <color rgb="FFFF0000"/>
        <rFont val="Arial"/>
        <family val="2"/>
      </rPr>
      <t>4</t>
    </r>
    <r>
      <rPr>
        <sz val="10"/>
        <rFont val="Arial"/>
        <family val="2"/>
      </rPr>
      <t>%)</t>
    </r>
  </si>
  <si>
    <r>
      <t>£</t>
    </r>
    <r>
      <rPr>
        <b/>
        <sz val="10"/>
        <color rgb="FFFF0000"/>
        <rFont val="Arial"/>
        <family val="2"/>
      </rPr>
      <t>xxx,xxx</t>
    </r>
    <r>
      <rPr>
        <b/>
        <sz val="10"/>
        <color rgb="FF000000"/>
        <rFont val="Arial"/>
        <family val="2"/>
      </rPr>
      <t xml:space="preserve"> invested</t>
    </r>
  </si>
  <si>
    <r>
      <t xml:space="preserve">What you might get back if there were no charges (gross growth of </t>
    </r>
    <r>
      <rPr>
        <sz val="10"/>
        <color rgb="FFFF0000"/>
        <rFont val="Arial"/>
        <family val="2"/>
      </rPr>
      <t>x.xx</t>
    </r>
    <r>
      <rPr>
        <sz val="10"/>
        <rFont val="Arial"/>
        <family val="2"/>
      </rPr>
      <t>%)</t>
    </r>
  </si>
  <si>
    <t>Reduction as a percentage of the portfolio</t>
  </si>
  <si>
    <t>1 year</t>
  </si>
  <si>
    <t>5 years</t>
  </si>
  <si>
    <t xml:space="preserve">Total Aggregated Costs </t>
  </si>
  <si>
    <t>Total Aggregated Costs</t>
  </si>
  <si>
    <t>Product 1</t>
  </si>
  <si>
    <t>Type</t>
  </si>
  <si>
    <t>Adviser</t>
  </si>
  <si>
    <t>Initial</t>
  </si>
  <si>
    <t>Ongoing</t>
  </si>
  <si>
    <t>Incidental</t>
  </si>
  <si>
    <t>Product</t>
  </si>
  <si>
    <t>Investment</t>
  </si>
  <si>
    <t>DFM Charge Inc VAT</t>
  </si>
  <si>
    <t>Dealing Charges</t>
  </si>
  <si>
    <t>First Year</t>
  </si>
  <si>
    <t>Charge Level</t>
  </si>
  <si>
    <t>Product 2</t>
  </si>
  <si>
    <t>Product 3</t>
  </si>
  <si>
    <t>Product 4</t>
  </si>
  <si>
    <t>Product 5</t>
  </si>
  <si>
    <t>Product 4 Value</t>
  </si>
  <si>
    <t>Product 5 Value</t>
  </si>
  <si>
    <t>Assumed Net Growth (after charges):</t>
  </si>
  <si>
    <t>Total Adviser Initial Charges</t>
  </si>
  <si>
    <t>Total Product Initial Charges</t>
  </si>
  <si>
    <t>Investment Total (after day 1 charges):</t>
  </si>
  <si>
    <t>Total Ongoing Adviser Charges</t>
  </si>
  <si>
    <t>Total Service Costs</t>
  </si>
  <si>
    <t>Total Product Costs</t>
  </si>
  <si>
    <t>Total Investment Costs</t>
  </si>
  <si>
    <t>Total Ongoing Product Charges</t>
  </si>
  <si>
    <t>Total Investment Charges</t>
  </si>
  <si>
    <t>Total Aggregated Charges</t>
  </si>
  <si>
    <t>Include VAT wherever relevant</t>
  </si>
  <si>
    <r>
      <t>Product Charges</t>
    </r>
    <r>
      <rPr>
        <sz val="10"/>
        <rFont val="Arial"/>
        <family val="2"/>
      </rPr>
      <t xml:space="preserve"> (</t>
    </r>
    <r>
      <rPr>
        <sz val="10"/>
        <color rgb="FFFF0000"/>
        <rFont val="Arial"/>
        <family val="2"/>
      </rPr>
      <t>Product 4 Name</t>
    </r>
    <r>
      <rPr>
        <sz val="10"/>
        <rFont val="Arial"/>
        <family val="2"/>
      </rPr>
      <t>)</t>
    </r>
  </si>
  <si>
    <r>
      <t>Product Charges (</t>
    </r>
    <r>
      <rPr>
        <sz val="10"/>
        <color rgb="FFFF0000"/>
        <rFont val="Arial"/>
        <family val="2"/>
      </rPr>
      <t>Product 5 Name</t>
    </r>
    <r>
      <rPr>
        <sz val="10"/>
        <rFont val="Arial"/>
        <family val="2"/>
      </rPr>
      <t>)</t>
    </r>
  </si>
  <si>
    <t>Initial advice fee if to be paid outside of products</t>
  </si>
  <si>
    <t>Sub-Total</t>
  </si>
  <si>
    <t>Total Capital Sum</t>
  </si>
  <si>
    <r>
      <t>Ongoing Advice Charges (</t>
    </r>
    <r>
      <rPr>
        <sz val="10"/>
        <color rgb="FFFF0000"/>
        <rFont val="Arial"/>
        <family val="2"/>
      </rPr>
      <t>Company Name</t>
    </r>
    <r>
      <rPr>
        <sz val="10"/>
        <color rgb="FF000000"/>
        <rFont val="Arial"/>
        <family val="2"/>
      </rPr>
      <t>)</t>
    </r>
  </si>
  <si>
    <r>
      <t>Initial Advice Charge (</t>
    </r>
    <r>
      <rPr>
        <sz val="10"/>
        <color rgb="FFFF0000"/>
        <rFont val="Arial"/>
        <family val="2"/>
      </rPr>
      <t>Company Name</t>
    </r>
    <r>
      <rPr>
        <sz val="10"/>
        <color rgb="FF000000"/>
        <rFont val="Arial"/>
        <family val="2"/>
      </rPr>
      <t>)</t>
    </r>
  </si>
  <si>
    <r>
      <t>Ongoing Advice Charges (</t>
    </r>
    <r>
      <rPr>
        <sz val="10"/>
        <color rgb="FFFF0000"/>
        <rFont val="Arial"/>
        <family val="2"/>
      </rPr>
      <t>Company Name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</si>
</sst>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0.000%"/>
  </numFmts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 tint="0.49998474074526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DB913"/>
        <bgColor indexed="64"/>
      </patternFill>
    </fill>
    <fill>
      <patternFill patternType="solid">
        <fgColor rgb="FFFEF0CF"/>
        <bgColor indexed="64"/>
      </patternFill>
    </fill>
    <fill>
      <patternFill patternType="solid">
        <fgColor rgb="FFFEE2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8">
    <xf numFmtId="0" fontId="0" fillId="0" borderId="0" xfId="0"/>
    <xf numFmtId="164" fontId="0" fillId="0" borderId="0" xfId="0" applyNumberFormat="1"/>
    <xf numFmtId="0" fontId="0" fillId="0" borderId="0" xfId="0" applyBorder="1"/>
    <xf numFmtId="0" fontId="3" fillId="0" borderId="0" xfId="0" applyFont="1"/>
    <xf numFmtId="0" fontId="2" fillId="0" borderId="2" xfId="0" applyFont="1" applyBorder="1"/>
    <xf numFmtId="0" fontId="4" fillId="0" borderId="0" xfId="0" applyFont="1"/>
    <xf numFmtId="0" fontId="2" fillId="0" borderId="1" xfId="0" applyFont="1" applyBorder="1"/>
    <xf numFmtId="0" fontId="3" fillId="0" borderId="1" xfId="0" applyFont="1" applyBorder="1"/>
    <xf numFmtId="164" fontId="3" fillId="0" borderId="1" xfId="0" applyNumberFormat="1" applyFont="1" applyBorder="1"/>
    <xf numFmtId="10" fontId="3" fillId="0" borderId="1" xfId="1" applyNumberFormat="1" applyFont="1" applyBorder="1"/>
    <xf numFmtId="10" fontId="3" fillId="3" borderId="1" xfId="1" applyNumberFormat="1" applyFont="1" applyFill="1" applyBorder="1"/>
    <xf numFmtId="164" fontId="3" fillId="4" borderId="1" xfId="0" applyNumberFormat="1" applyFont="1" applyFill="1" applyBorder="1"/>
    <xf numFmtId="10" fontId="3" fillId="0" borderId="1" xfId="0" applyNumberFormat="1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0" fontId="2" fillId="0" borderId="16" xfId="0" applyFont="1" applyBorder="1"/>
    <xf numFmtId="0" fontId="3" fillId="3" borderId="14" xfId="0" applyFont="1" applyFill="1" applyBorder="1"/>
    <xf numFmtId="0" fontId="2" fillId="0" borderId="19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3" fillId="0" borderId="20" xfId="0" applyFont="1" applyFill="1" applyBorder="1"/>
    <xf numFmtId="164" fontId="2" fillId="0" borderId="0" xfId="0" applyNumberFormat="1" applyFont="1" applyFill="1" applyBorder="1"/>
    <xf numFmtId="10" fontId="3" fillId="4" borderId="1" xfId="0" applyNumberFormat="1" applyFont="1" applyFill="1" applyBorder="1"/>
    <xf numFmtId="14" fontId="3" fillId="0" borderId="0" xfId="0" applyNumberFormat="1" applyFont="1" applyAlignment="1">
      <alignment horizontal="left" vertical="top"/>
    </xf>
    <xf numFmtId="0" fontId="3" fillId="3" borderId="4" xfId="0" applyFont="1" applyFill="1" applyBorder="1"/>
    <xf numFmtId="0" fontId="3" fillId="3" borderId="22" xfId="0" applyFont="1" applyFill="1" applyBorder="1"/>
    <xf numFmtId="164" fontId="3" fillId="3" borderId="1" xfId="0" applyNumberFormat="1" applyFont="1" applyFill="1" applyBorder="1" applyAlignment="1"/>
    <xf numFmtId="10" fontId="3" fillId="3" borderId="5" xfId="1" applyNumberFormat="1" applyFont="1" applyFill="1" applyBorder="1" applyAlignment="1"/>
    <xf numFmtId="0" fontId="5" fillId="0" borderId="0" xfId="0" applyFont="1"/>
    <xf numFmtId="0" fontId="8" fillId="5" borderId="25" xfId="0" applyFont="1" applyFill="1" applyBorder="1" applyAlignment="1">
      <alignment vertical="center" wrapText="1"/>
    </xf>
    <xf numFmtId="0" fontId="7" fillId="6" borderId="28" xfId="0" applyFont="1" applyFill="1" applyBorder="1" applyAlignment="1">
      <alignment vertical="center" wrapText="1"/>
    </xf>
    <xf numFmtId="6" fontId="7" fillId="6" borderId="29" xfId="0" applyNumberFormat="1" applyFont="1" applyFill="1" applyBorder="1" applyAlignment="1">
      <alignment horizontal="center" vertical="center" wrapText="1"/>
    </xf>
    <xf numFmtId="10" fontId="7" fillId="6" borderId="29" xfId="0" applyNumberFormat="1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vertical="center" wrapText="1"/>
    </xf>
    <xf numFmtId="6" fontId="7" fillId="7" borderId="29" xfId="0" applyNumberFormat="1" applyFont="1" applyFill="1" applyBorder="1" applyAlignment="1">
      <alignment horizontal="center" vertical="center" wrapText="1"/>
    </xf>
    <xf numFmtId="10" fontId="7" fillId="7" borderId="29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10" fontId="7" fillId="6" borderId="29" xfId="1" applyNumberFormat="1" applyFont="1" applyFill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right" vertical="center" wrapText="1"/>
    </xf>
    <xf numFmtId="6" fontId="8" fillId="7" borderId="29" xfId="0" applyNumberFormat="1" applyFont="1" applyFill="1" applyBorder="1" applyAlignment="1">
      <alignment horizontal="center" vertical="center" wrapText="1"/>
    </xf>
    <xf numFmtId="10" fontId="8" fillId="7" borderId="29" xfId="0" applyNumberFormat="1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left" vertical="center" wrapText="1"/>
    </xf>
    <xf numFmtId="6" fontId="8" fillId="6" borderId="29" xfId="0" applyNumberFormat="1" applyFont="1" applyFill="1" applyBorder="1" applyAlignment="1">
      <alignment horizontal="center" vertical="center" wrapText="1"/>
    </xf>
    <xf numFmtId="10" fontId="8" fillId="6" borderId="29" xfId="0" applyNumberFormat="1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right" vertical="center" wrapText="1"/>
    </xf>
    <xf numFmtId="164" fontId="8" fillId="5" borderId="26" xfId="0" applyNumberFormat="1" applyFont="1" applyFill="1" applyBorder="1" applyAlignment="1">
      <alignment horizontal="center" vertical="center" wrapText="1"/>
    </xf>
    <xf numFmtId="10" fontId="8" fillId="5" borderId="26" xfId="1" applyNumberFormat="1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vertical="center"/>
    </xf>
    <xf numFmtId="6" fontId="10" fillId="6" borderId="29" xfId="0" applyNumberFormat="1" applyFont="1" applyFill="1" applyBorder="1" applyAlignment="1">
      <alignment horizontal="center" vertical="center"/>
    </xf>
    <xf numFmtId="0" fontId="10" fillId="7" borderId="28" xfId="0" applyFont="1" applyFill="1" applyBorder="1" applyAlignment="1">
      <alignment vertical="center"/>
    </xf>
    <xf numFmtId="6" fontId="10" fillId="7" borderId="29" xfId="0" applyNumberFormat="1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vertical="center"/>
    </xf>
    <xf numFmtId="6" fontId="9" fillId="6" borderId="29" xfId="0" applyNumberFormat="1" applyFont="1" applyFill="1" applyBorder="1" applyAlignment="1">
      <alignment horizontal="center" vertical="center"/>
    </xf>
    <xf numFmtId="0" fontId="9" fillId="7" borderId="28" xfId="0" applyFont="1" applyFill="1" applyBorder="1" applyAlignment="1">
      <alignment vertical="center"/>
    </xf>
    <xf numFmtId="0" fontId="8" fillId="5" borderId="25" xfId="0" applyFont="1" applyFill="1" applyBorder="1" applyAlignment="1">
      <alignment horizontal="center" vertical="center" wrapText="1"/>
    </xf>
    <xf numFmtId="0" fontId="0" fillId="0" borderId="0" xfId="0" applyFill="1"/>
    <xf numFmtId="10" fontId="9" fillId="7" borderId="29" xfId="1" applyNumberFormat="1" applyFont="1" applyFill="1" applyBorder="1" applyAlignment="1">
      <alignment horizontal="center" vertical="center"/>
    </xf>
    <xf numFmtId="164" fontId="3" fillId="3" borderId="33" xfId="0" applyNumberFormat="1" applyFont="1" applyFill="1" applyBorder="1"/>
    <xf numFmtId="164" fontId="3" fillId="3" borderId="15" xfId="0" applyNumberFormat="1" applyFont="1" applyFill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64" fontId="3" fillId="0" borderId="0" xfId="0" applyNumberFormat="1" applyFont="1"/>
    <xf numFmtId="164" fontId="3" fillId="3" borderId="11" xfId="0" applyNumberFormat="1" applyFont="1" applyFill="1" applyBorder="1"/>
    <xf numFmtId="164" fontId="3" fillId="3" borderId="36" xfId="0" applyNumberFormat="1" applyFont="1" applyFill="1" applyBorder="1"/>
    <xf numFmtId="10" fontId="3" fillId="3" borderId="11" xfId="1" applyNumberFormat="1" applyFont="1" applyFill="1" applyBorder="1"/>
    <xf numFmtId="10" fontId="3" fillId="3" borderId="21" xfId="1" applyNumberFormat="1" applyFont="1" applyFill="1" applyBorder="1"/>
    <xf numFmtId="10" fontId="3" fillId="3" borderId="13" xfId="1" applyNumberFormat="1" applyFont="1" applyFill="1" applyBorder="1"/>
    <xf numFmtId="10" fontId="3" fillId="3" borderId="15" xfId="1" applyNumberFormat="1" applyFont="1" applyFill="1" applyBorder="1"/>
    <xf numFmtId="10" fontId="3" fillId="3" borderId="23" xfId="1" applyNumberFormat="1" applyFont="1" applyFill="1" applyBorder="1"/>
    <xf numFmtId="0" fontId="13" fillId="8" borderId="0" xfId="0" applyFont="1" applyFill="1"/>
    <xf numFmtId="164" fontId="13" fillId="8" borderId="0" xfId="0" applyNumberFormat="1" applyFont="1" applyFill="1"/>
    <xf numFmtId="0" fontId="2" fillId="4" borderId="16" xfId="0" applyFont="1" applyFill="1" applyBorder="1" applyAlignment="1">
      <alignment horizontal="right"/>
    </xf>
    <xf numFmtId="164" fontId="2" fillId="4" borderId="17" xfId="0" applyNumberFormat="1" applyFont="1" applyFill="1" applyBorder="1"/>
    <xf numFmtId="10" fontId="2" fillId="4" borderId="17" xfId="1" applyNumberFormat="1" applyFont="1" applyFill="1" applyBorder="1"/>
    <xf numFmtId="10" fontId="2" fillId="4" borderId="18" xfId="1" applyNumberFormat="1" applyFont="1" applyFill="1" applyBorder="1"/>
    <xf numFmtId="164" fontId="2" fillId="0" borderId="0" xfId="0" applyNumberFormat="1" applyFont="1" applyFill="1" applyBorder="1" applyAlignment="1"/>
    <xf numFmtId="10" fontId="2" fillId="0" borderId="0" xfId="1" applyNumberFormat="1" applyFont="1" applyFill="1" applyBorder="1" applyAlignment="1"/>
    <xf numFmtId="10" fontId="3" fillId="0" borderId="1" xfId="0" applyNumberFormat="1" applyFont="1" applyBorder="1" applyAlignment="1"/>
    <xf numFmtId="0" fontId="0" fillId="0" borderId="0" xfId="0" applyFill="1" applyBorder="1"/>
    <xf numFmtId="0" fontId="9" fillId="0" borderId="0" xfId="0" applyFont="1" applyFill="1" applyBorder="1" applyAlignment="1">
      <alignment vertical="center"/>
    </xf>
    <xf numFmtId="164" fontId="0" fillId="0" borderId="35" xfId="0" applyNumberFormat="1" applyBorder="1"/>
    <xf numFmtId="0" fontId="12" fillId="0" borderId="0" xfId="0" applyFont="1"/>
    <xf numFmtId="8" fontId="7" fillId="6" borderId="29" xfId="0" applyNumberFormat="1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vertical="center" wrapText="1"/>
    </xf>
    <xf numFmtId="164" fontId="3" fillId="0" borderId="0" xfId="0" applyNumberFormat="1" applyFont="1" applyFill="1" applyBorder="1"/>
    <xf numFmtId="0" fontId="14" fillId="3" borderId="12" xfId="0" applyFont="1" applyFill="1" applyBorder="1"/>
    <xf numFmtId="0" fontId="14" fillId="3" borderId="14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10" fontId="3" fillId="0" borderId="0" xfId="1" applyNumberFormat="1" applyFont="1" applyFill="1" applyBorder="1"/>
    <xf numFmtId="0" fontId="2" fillId="0" borderId="38" xfId="0" applyFont="1" applyBorder="1" applyAlignment="1">
      <alignment horizontal="center"/>
    </xf>
    <xf numFmtId="10" fontId="3" fillId="3" borderId="1" xfId="1" applyNumberFormat="1" applyFont="1" applyFill="1" applyBorder="1" applyAlignment="1"/>
    <xf numFmtId="0" fontId="3" fillId="10" borderId="11" xfId="0" applyFont="1" applyFill="1" applyBorder="1" applyAlignment="1">
      <alignment horizontal="left"/>
    </xf>
    <xf numFmtId="0" fontId="3" fillId="11" borderId="1" xfId="0" applyFont="1" applyFill="1" applyBorder="1"/>
    <xf numFmtId="0" fontId="3" fillId="12" borderId="1" xfId="0" applyFont="1" applyFill="1" applyBorder="1"/>
    <xf numFmtId="164" fontId="2" fillId="4" borderId="11" xfId="0" applyNumberFormat="1" applyFont="1" applyFill="1" applyBorder="1"/>
    <xf numFmtId="10" fontId="2" fillId="4" borderId="11" xfId="0" applyNumberFormat="1" applyFont="1" applyFill="1" applyBorder="1"/>
    <xf numFmtId="10" fontId="2" fillId="0" borderId="0" xfId="0" applyNumberFormat="1" applyFont="1" applyFill="1" applyBorder="1"/>
    <xf numFmtId="10" fontId="3" fillId="0" borderId="0" xfId="0" applyNumberFormat="1" applyFont="1" applyFill="1" applyBorder="1"/>
    <xf numFmtId="164" fontId="3" fillId="0" borderId="0" xfId="0" applyNumberFormat="1" applyFont="1" applyFill="1" applyBorder="1" applyAlignment="1"/>
    <xf numFmtId="10" fontId="3" fillId="0" borderId="0" xfId="1" applyNumberFormat="1" applyFont="1" applyFill="1" applyBorder="1" applyAlignment="1"/>
    <xf numFmtId="10" fontId="3" fillId="0" borderId="0" xfId="0" applyNumberFormat="1" applyFont="1" applyFill="1" applyBorder="1" applyAlignment="1"/>
    <xf numFmtId="164" fontId="3" fillId="3" borderId="41" xfId="0" applyNumberFormat="1" applyFont="1" applyFill="1" applyBorder="1"/>
    <xf numFmtId="164" fontId="2" fillId="0" borderId="41" xfId="0" applyNumberFormat="1" applyFont="1" applyFill="1" applyBorder="1" applyAlignment="1">
      <alignment horizontal="center"/>
    </xf>
    <xf numFmtId="165" fontId="3" fillId="3" borderId="19" xfId="1" applyNumberFormat="1" applyFont="1" applyFill="1" applyBorder="1" applyAlignment="1"/>
    <xf numFmtId="164" fontId="3" fillId="3" borderId="11" xfId="0" applyNumberFormat="1" applyFont="1" applyFill="1" applyBorder="1" applyAlignment="1"/>
    <xf numFmtId="10" fontId="3" fillId="3" borderId="19" xfId="1" applyNumberFormat="1" applyFont="1" applyFill="1" applyBorder="1" applyAlignment="1"/>
    <xf numFmtId="165" fontId="3" fillId="3" borderId="5" xfId="1" applyNumberFormat="1" applyFont="1" applyFill="1" applyBorder="1" applyAlignment="1"/>
    <xf numFmtId="165" fontId="3" fillId="3" borderId="1" xfId="1" applyNumberFormat="1" applyFont="1" applyFill="1" applyBorder="1" applyAlignment="1"/>
    <xf numFmtId="0" fontId="5" fillId="0" borderId="0" xfId="0" applyFont="1" applyBorder="1" applyAlignment="1">
      <alignment horizontal="left" vertical="center"/>
    </xf>
    <xf numFmtId="0" fontId="2" fillId="0" borderId="39" xfId="0" applyFont="1" applyBorder="1" applyAlignment="1">
      <alignment horizontal="center"/>
    </xf>
    <xf numFmtId="164" fontId="3" fillId="4" borderId="11" xfId="0" applyNumberFormat="1" applyFont="1" applyFill="1" applyBorder="1"/>
    <xf numFmtId="10" fontId="3" fillId="4" borderId="11" xfId="0" applyNumberFormat="1" applyFont="1" applyFill="1" applyBorder="1"/>
    <xf numFmtId="10" fontId="3" fillId="3" borderId="19" xfId="0" applyNumberFormat="1" applyFont="1" applyFill="1" applyBorder="1" applyAlignment="1"/>
    <xf numFmtId="165" fontId="3" fillId="3" borderId="19" xfId="0" applyNumberFormat="1" applyFont="1" applyFill="1" applyBorder="1" applyAlignment="1"/>
    <xf numFmtId="0" fontId="5" fillId="0" borderId="0" xfId="0" applyFont="1" applyAlignment="1">
      <alignment vertical="center" wrapText="1"/>
    </xf>
    <xf numFmtId="164" fontId="3" fillId="0" borderId="1" xfId="0" applyNumberFormat="1" applyFont="1" applyFill="1" applyBorder="1" applyAlignment="1">
      <alignment horizontal="right"/>
    </xf>
    <xf numFmtId="10" fontId="3" fillId="0" borderId="1" xfId="1" applyNumberFormat="1" applyFont="1" applyBorder="1" applyAlignment="1"/>
    <xf numFmtId="164" fontId="15" fillId="10" borderId="1" xfId="0" applyNumberFormat="1" applyFont="1" applyFill="1" applyBorder="1"/>
    <xf numFmtId="10" fontId="15" fillId="10" borderId="1" xfId="0" applyNumberFormat="1" applyFont="1" applyFill="1" applyBorder="1"/>
    <xf numFmtId="164" fontId="15" fillId="11" borderId="1" xfId="0" applyNumberFormat="1" applyFont="1" applyFill="1" applyBorder="1"/>
    <xf numFmtId="10" fontId="15" fillId="11" borderId="1" xfId="0" applyNumberFormat="1" applyFont="1" applyFill="1" applyBorder="1"/>
    <xf numFmtId="164" fontId="15" fillId="12" borderId="1" xfId="0" applyNumberFormat="1" applyFont="1" applyFill="1" applyBorder="1"/>
    <xf numFmtId="10" fontId="15" fillId="12" borderId="1" xfId="0" applyNumberFormat="1" applyFont="1" applyFill="1" applyBorder="1"/>
    <xf numFmtId="0" fontId="16" fillId="0" borderId="8" xfId="0" applyFont="1" applyBorder="1"/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4" fillId="0" borderId="1" xfId="0" applyFont="1" applyFill="1" applyBorder="1" applyAlignment="1">
      <alignment horizontal="right"/>
    </xf>
    <xf numFmtId="164" fontId="2" fillId="0" borderId="45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9" fontId="3" fillId="0" borderId="0" xfId="1" applyFont="1"/>
    <xf numFmtId="164" fontId="3" fillId="0" borderId="1" xfId="0" applyNumberFormat="1" applyFont="1" applyFill="1" applyBorder="1" applyAlignment="1">
      <alignment horizontal="center"/>
    </xf>
    <xf numFmtId="10" fontId="3" fillId="0" borderId="1" xfId="0" applyNumberFormat="1" applyFont="1" applyFill="1" applyBorder="1" applyAlignment="1">
      <alignment horizontal="center"/>
    </xf>
    <xf numFmtId="164" fontId="17" fillId="10" borderId="1" xfId="0" applyNumberFormat="1" applyFont="1" applyFill="1" applyBorder="1" applyAlignment="1">
      <alignment horizontal="right"/>
    </xf>
    <xf numFmtId="10" fontId="17" fillId="10" borderId="1" xfId="0" applyNumberFormat="1" applyFont="1" applyFill="1" applyBorder="1" applyAlignment="1">
      <alignment horizontal="right"/>
    </xf>
    <xf numFmtId="164" fontId="3" fillId="4" borderId="1" xfId="0" applyNumberFormat="1" applyFont="1" applyFill="1" applyBorder="1" applyAlignment="1">
      <alignment horizontal="right"/>
    </xf>
    <xf numFmtId="10" fontId="3" fillId="4" borderId="1" xfId="0" applyNumberFormat="1" applyFont="1" applyFill="1" applyBorder="1" applyAlignment="1">
      <alignment horizontal="right"/>
    </xf>
    <xf numFmtId="164" fontId="14" fillId="0" borderId="1" xfId="0" applyNumberFormat="1" applyFont="1" applyBorder="1"/>
    <xf numFmtId="10" fontId="14" fillId="0" borderId="1" xfId="0" applyNumberFormat="1" applyFont="1" applyBorder="1"/>
    <xf numFmtId="164" fontId="14" fillId="0" borderId="11" xfId="0" applyNumberFormat="1" applyFont="1" applyFill="1" applyBorder="1" applyAlignment="1">
      <alignment horizontal="center"/>
    </xf>
    <xf numFmtId="165" fontId="14" fillId="0" borderId="19" xfId="1" applyNumberFormat="1" applyFont="1" applyFill="1" applyBorder="1" applyAlignment="1">
      <alignment horizontal="center"/>
    </xf>
    <xf numFmtId="10" fontId="14" fillId="0" borderId="1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10" fontId="14" fillId="0" borderId="1" xfId="0" applyNumberFormat="1" applyFont="1" applyFill="1" applyBorder="1" applyAlignment="1">
      <alignment horizontal="center"/>
    </xf>
    <xf numFmtId="165" fontId="14" fillId="0" borderId="19" xfId="0" applyNumberFormat="1" applyFont="1" applyFill="1" applyBorder="1" applyAlignment="1">
      <alignment horizontal="center"/>
    </xf>
    <xf numFmtId="164" fontId="17" fillId="11" borderId="1" xfId="0" applyNumberFormat="1" applyFont="1" applyFill="1" applyBorder="1"/>
    <xf numFmtId="10" fontId="17" fillId="11" borderId="1" xfId="0" applyNumberFormat="1" applyFont="1" applyFill="1" applyBorder="1"/>
    <xf numFmtId="164" fontId="17" fillId="10" borderId="1" xfId="0" applyNumberFormat="1" applyFont="1" applyFill="1" applyBorder="1"/>
    <xf numFmtId="10" fontId="17" fillId="10" borderId="1" xfId="0" applyNumberFormat="1" applyFont="1" applyFill="1" applyBorder="1"/>
    <xf numFmtId="164" fontId="17" fillId="11" borderId="1" xfId="0" applyNumberFormat="1" applyFont="1" applyFill="1" applyBorder="1" applyAlignment="1">
      <alignment horizontal="right"/>
    </xf>
    <xf numFmtId="10" fontId="17" fillId="11" borderId="1" xfId="0" applyNumberFormat="1" applyFont="1" applyFill="1" applyBorder="1" applyAlignment="1">
      <alignment horizontal="right"/>
    </xf>
    <xf numFmtId="9" fontId="2" fillId="3" borderId="18" xfId="1" applyFont="1" applyFill="1" applyBorder="1" applyAlignment="1">
      <alignment horizontal="center"/>
    </xf>
    <xf numFmtId="6" fontId="11" fillId="6" borderId="29" xfId="0" applyNumberFormat="1" applyFont="1" applyFill="1" applyBorder="1" applyAlignment="1">
      <alignment horizontal="center" vertical="center"/>
    </xf>
    <xf numFmtId="6" fontId="8" fillId="5" borderId="26" xfId="0" applyNumberFormat="1" applyFont="1" applyFill="1" applyBorder="1" applyAlignment="1">
      <alignment horizontal="center" vertical="center" wrapText="1"/>
    </xf>
    <xf numFmtId="164" fontId="15" fillId="12" borderId="5" xfId="0" applyNumberFormat="1" applyFont="1" applyFill="1" applyBorder="1" applyAlignment="1">
      <alignment horizontal="right"/>
    </xf>
    <xf numFmtId="164" fontId="15" fillId="12" borderId="7" xfId="0" applyNumberFormat="1" applyFont="1" applyFill="1" applyBorder="1" applyAlignment="1">
      <alignment horizontal="right"/>
    </xf>
    <xf numFmtId="164" fontId="15" fillId="10" borderId="5" xfId="0" applyNumberFormat="1" applyFont="1" applyFill="1" applyBorder="1" applyAlignment="1">
      <alignment horizontal="right"/>
    </xf>
    <xf numFmtId="164" fontId="15" fillId="10" borderId="7" xfId="0" applyNumberFormat="1" applyFont="1" applyFill="1" applyBorder="1" applyAlignment="1">
      <alignment horizontal="right"/>
    </xf>
    <xf numFmtId="164" fontId="15" fillId="11" borderId="5" xfId="0" applyNumberFormat="1" applyFont="1" applyFill="1" applyBorder="1" applyAlignment="1">
      <alignment horizontal="right"/>
    </xf>
    <xf numFmtId="164" fontId="15" fillId="11" borderId="7" xfId="0" applyNumberFormat="1" applyFont="1" applyFill="1" applyBorder="1" applyAlignment="1">
      <alignment horizontal="right"/>
    </xf>
    <xf numFmtId="164" fontId="15" fillId="10" borderId="5" xfId="1" applyNumberFormat="1" applyFont="1" applyFill="1" applyBorder="1" applyAlignment="1">
      <alignment horizontal="right"/>
    </xf>
    <xf numFmtId="164" fontId="15" fillId="10" borderId="7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21" xfId="0" applyFont="1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14" fontId="3" fillId="0" borderId="14" xfId="0" applyNumberFormat="1" applyFont="1" applyBorder="1" applyAlignment="1">
      <alignment horizontal="left" vertical="top"/>
    </xf>
    <xf numFmtId="14" fontId="3" fillId="0" borderId="1" xfId="0" applyNumberFormat="1" applyFont="1" applyBorder="1" applyAlignment="1">
      <alignment horizontal="left" vertical="top"/>
    </xf>
    <xf numFmtId="14" fontId="3" fillId="0" borderId="42" xfId="0" applyNumberFormat="1" applyFont="1" applyBorder="1" applyAlignment="1">
      <alignment horizontal="left" vertical="top"/>
    </xf>
    <xf numFmtId="14" fontId="3" fillId="0" borderId="43" xfId="0" applyNumberFormat="1" applyFont="1" applyBorder="1" applyAlignment="1">
      <alignment horizontal="left" vertical="top"/>
    </xf>
    <xf numFmtId="14" fontId="3" fillId="0" borderId="31" xfId="0" applyNumberFormat="1" applyFont="1" applyBorder="1" applyAlignment="1">
      <alignment horizontal="left" vertical="top"/>
    </xf>
    <xf numFmtId="14" fontId="3" fillId="0" borderId="32" xfId="0" applyNumberFormat="1" applyFont="1" applyBorder="1" applyAlignment="1">
      <alignment horizontal="left" vertical="top"/>
    </xf>
    <xf numFmtId="14" fontId="3" fillId="0" borderId="34" xfId="0" applyNumberFormat="1" applyFont="1" applyBorder="1" applyAlignment="1">
      <alignment horizontal="left" vertical="top"/>
    </xf>
    <xf numFmtId="14" fontId="3" fillId="0" borderId="7" xfId="0" applyNumberFormat="1" applyFont="1" applyBorder="1" applyAlignment="1">
      <alignment horizontal="left" vertical="top"/>
    </xf>
    <xf numFmtId="0" fontId="2" fillId="0" borderId="4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2" fillId="0" borderId="8" xfId="0" applyNumberFormat="1" applyFont="1" applyBorder="1" applyAlignment="1">
      <alignment horizontal="center" vertical="top"/>
    </xf>
    <xf numFmtId="14" fontId="2" fillId="0" borderId="9" xfId="0" applyNumberFormat="1" applyFont="1" applyBorder="1" applyAlignment="1">
      <alignment horizontal="center" vertical="top"/>
    </xf>
    <xf numFmtId="0" fontId="15" fillId="10" borderId="5" xfId="0" applyFont="1" applyFill="1" applyBorder="1" applyAlignment="1">
      <alignment horizontal="center"/>
    </xf>
    <xf numFmtId="0" fontId="15" fillId="10" borderId="7" xfId="0" applyFont="1" applyFill="1" applyBorder="1" applyAlignment="1">
      <alignment horizontal="center"/>
    </xf>
    <xf numFmtId="0" fontId="15" fillId="11" borderId="5" xfId="0" applyFont="1" applyFill="1" applyBorder="1" applyAlignment="1">
      <alignment horizontal="center"/>
    </xf>
    <xf numFmtId="0" fontId="15" fillId="11" borderId="7" xfId="0" applyFont="1" applyFill="1" applyBorder="1" applyAlignment="1">
      <alignment horizontal="center"/>
    </xf>
    <xf numFmtId="0" fontId="15" fillId="12" borderId="5" xfId="0" applyFont="1" applyFill="1" applyBorder="1" applyAlignment="1">
      <alignment horizontal="center"/>
    </xf>
    <xf numFmtId="0" fontId="15" fillId="12" borderId="7" xfId="0" applyFont="1" applyFill="1" applyBorder="1" applyAlignment="1">
      <alignment horizontal="center"/>
    </xf>
    <xf numFmtId="0" fontId="2" fillId="0" borderId="3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top"/>
    </xf>
    <xf numFmtId="14" fontId="2" fillId="0" borderId="7" xfId="0" applyNumberFormat="1" applyFont="1" applyBorder="1" applyAlignment="1">
      <alignment horizontal="center" vertical="top"/>
    </xf>
    <xf numFmtId="0" fontId="8" fillId="5" borderId="30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1"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showGridLines="0" tabSelected="1" zoomScaleNormal="100" workbookViewId="0">
      <selection activeCell="C3" sqref="C3"/>
    </sheetView>
  </sheetViews>
  <sheetFormatPr defaultRowHeight="15" x14ac:dyDescent="0.25"/>
  <cols>
    <col min="1" max="1" width="27.75" style="3" bestFit="1" customWidth="1"/>
    <col min="2" max="2" width="16.25" style="3" bestFit="1" customWidth="1"/>
    <col min="3" max="3" width="23.5" style="3" bestFit="1" customWidth="1"/>
    <col min="4" max="4" width="4" style="3" customWidth="1"/>
    <col min="5" max="6" width="17.625" style="3" customWidth="1"/>
    <col min="7" max="14" width="13.625" style="3" customWidth="1"/>
    <col min="15" max="15" width="10.5" style="3" bestFit="1" customWidth="1"/>
    <col min="16" max="17" width="0" style="3" hidden="1" customWidth="1"/>
    <col min="18" max="16384" width="9" style="3"/>
  </cols>
  <sheetData>
    <row r="1" spans="1:17" ht="15.75" customHeight="1" thickBot="1" x14ac:dyDescent="0.3">
      <c r="A1" s="23">
        <f ca="1">TODAY()</f>
        <v>43173</v>
      </c>
      <c r="B1" s="4" t="s">
        <v>13</v>
      </c>
      <c r="C1" s="24"/>
      <c r="E1" s="120"/>
      <c r="F1" s="120"/>
      <c r="G1" s="120"/>
      <c r="H1" s="120"/>
      <c r="I1" s="120"/>
      <c r="J1" s="120"/>
    </row>
    <row r="2" spans="1:17" ht="15.75" thickBot="1" x14ac:dyDescent="0.3">
      <c r="A2" s="23"/>
      <c r="E2" s="168" t="s">
        <v>55</v>
      </c>
      <c r="F2" s="168"/>
      <c r="G2" s="169"/>
      <c r="H2" s="169"/>
      <c r="I2" s="169"/>
      <c r="J2" s="169"/>
      <c r="K2" s="169"/>
      <c r="L2" s="169"/>
      <c r="M2" s="169"/>
      <c r="N2" s="169"/>
    </row>
    <row r="3" spans="1:17" x14ac:dyDescent="0.25">
      <c r="A3" s="181" t="s">
        <v>42</v>
      </c>
      <c r="B3" s="182"/>
      <c r="C3" s="57"/>
      <c r="D3" s="62"/>
      <c r="E3" s="199" t="s">
        <v>66</v>
      </c>
      <c r="F3" s="197" t="s">
        <v>56</v>
      </c>
      <c r="G3" s="170" t="s">
        <v>65</v>
      </c>
      <c r="H3" s="171"/>
      <c r="I3" s="171"/>
      <c r="J3" s="171"/>
      <c r="K3" s="170" t="s">
        <v>6</v>
      </c>
      <c r="L3" s="171"/>
      <c r="M3" s="171"/>
      <c r="N3" s="172"/>
    </row>
    <row r="4" spans="1:17" x14ac:dyDescent="0.25">
      <c r="A4" s="183" t="s">
        <v>29</v>
      </c>
      <c r="B4" s="184"/>
      <c r="C4" s="58"/>
      <c r="E4" s="200"/>
      <c r="F4" s="198"/>
      <c r="G4" s="17" t="s">
        <v>4</v>
      </c>
      <c r="H4" s="115" t="s">
        <v>5</v>
      </c>
      <c r="I4" s="115" t="s">
        <v>4</v>
      </c>
      <c r="J4" s="115" t="s">
        <v>5</v>
      </c>
      <c r="K4" s="17" t="s">
        <v>4</v>
      </c>
      <c r="L4" s="115" t="s">
        <v>5</v>
      </c>
      <c r="M4" s="115" t="s">
        <v>4</v>
      </c>
      <c r="N4" s="95" t="s">
        <v>5</v>
      </c>
      <c r="P4" s="70"/>
      <c r="Q4" s="70"/>
    </row>
    <row r="5" spans="1:17" x14ac:dyDescent="0.25">
      <c r="A5" s="177" t="s">
        <v>30</v>
      </c>
      <c r="B5" s="178"/>
      <c r="C5" s="58"/>
      <c r="E5" s="97" t="s">
        <v>57</v>
      </c>
      <c r="F5" s="97" t="s">
        <v>58</v>
      </c>
      <c r="G5" s="110"/>
      <c r="H5" s="109"/>
      <c r="I5" s="116">
        <f t="shared" ref="I5" si="0">IF(G5&lt;&gt;0, G5, $C$3*H5)</f>
        <v>0</v>
      </c>
      <c r="J5" s="117">
        <f t="shared" ref="J5" si="1">IF(H5&lt;&gt;0, H5, IF($C$3=0,0,G5/$C$3))</f>
        <v>0</v>
      </c>
      <c r="K5" s="144" t="s">
        <v>43</v>
      </c>
      <c r="L5" s="145" t="s">
        <v>43</v>
      </c>
      <c r="M5" s="144" t="str">
        <f t="shared" ref="M5" si="2">IF(K5&lt;&gt;0, K5, $C$3*L5)</f>
        <v>n/a</v>
      </c>
      <c r="N5" s="146" t="str">
        <f t="shared" ref="N5" si="3">IF(L5&lt;&gt;0, L5, IF($C$3=0,0,K5/$C$3))</f>
        <v>n/a</v>
      </c>
      <c r="P5" s="71">
        <f>'Charges Calculator'!B7*'Charges Calculator'!C7</f>
        <v>132</v>
      </c>
      <c r="Q5" s="71">
        <f>'Charges Calculator'!B7*'Charges Calculator'!D7</f>
        <v>15</v>
      </c>
    </row>
    <row r="6" spans="1:17" ht="15" customHeight="1" x14ac:dyDescent="0.3">
      <c r="A6" s="177" t="s">
        <v>71</v>
      </c>
      <c r="B6" s="178"/>
      <c r="C6" s="58"/>
      <c r="D6" s="5"/>
      <c r="E6" s="97" t="s">
        <v>57</v>
      </c>
      <c r="F6" s="97" t="s">
        <v>59</v>
      </c>
      <c r="G6" s="110"/>
      <c r="H6" s="109"/>
      <c r="I6" s="11">
        <f>IF(G6&lt;&gt;0, G6,H6*($C$3-($I$5+$I$9)))</f>
        <v>0</v>
      </c>
      <c r="J6" s="22">
        <f>IF(H6&lt;&gt;0, H6, IF($C$3=0,0,G6/($C$3-($I$5+$I$9))))</f>
        <v>0</v>
      </c>
      <c r="K6" s="110"/>
      <c r="L6" s="109">
        <f>J6</f>
        <v>0</v>
      </c>
      <c r="M6" s="11">
        <f>IF(K6&lt;&gt;0, K6,L6*($C$3-($I$5+$I$9)))</f>
        <v>0</v>
      </c>
      <c r="N6" s="22">
        <f>IF(L6&lt;&gt;0, L6, IF($C$3=0,0,K6/($C$3-($I$5+$I$9))))</f>
        <v>0</v>
      </c>
      <c r="P6" s="71">
        <f>'Charges Calculator'!B8*'Charges Calculator'!C8</f>
        <v>148</v>
      </c>
      <c r="Q6" s="71">
        <f>'Charges Calculator'!B8*'Charges Calculator'!D8</f>
        <v>42</v>
      </c>
    </row>
    <row r="7" spans="1:17" ht="15" customHeight="1" thickBot="1" x14ac:dyDescent="0.3">
      <c r="A7" s="179" t="s">
        <v>72</v>
      </c>
      <c r="B7" s="180"/>
      <c r="C7" s="107"/>
      <c r="E7" s="97" t="s">
        <v>57</v>
      </c>
      <c r="F7" s="97" t="s">
        <v>60</v>
      </c>
      <c r="G7" s="110"/>
      <c r="H7" s="109"/>
      <c r="I7" s="11">
        <f>IF(G7&lt;&gt;0, G7,H7*($C$3-($I$5+$I$9)))</f>
        <v>0</v>
      </c>
      <c r="J7" s="22">
        <f>IF(H7&lt;&gt;0, H7, IF($C$3=0,0,G7/($C$3-($I$5+$I$9))))</f>
        <v>0</v>
      </c>
      <c r="K7" s="110"/>
      <c r="L7" s="109">
        <f t="shared" ref="L7:L17" si="4">J7</f>
        <v>0</v>
      </c>
      <c r="M7" s="11">
        <f>IF(K7&lt;&gt;0, K7,L7*($C$3-($I$5+$I$9)))</f>
        <v>0</v>
      </c>
      <c r="N7" s="22">
        <f t="shared" ref="N7:N17" si="5">IF(L7&lt;&gt;0, L7, IF($C$3=0,0,K7/($C$3-($I$5+$I$9))))</f>
        <v>0</v>
      </c>
      <c r="P7" s="71">
        <f>'Charges Calculator'!B9*'Charges Calculator'!C9</f>
        <v>0</v>
      </c>
      <c r="Q7" s="71">
        <f>'Charges Calculator'!B9*'Charges Calculator'!D9</f>
        <v>0</v>
      </c>
    </row>
    <row r="8" spans="1:17" x14ac:dyDescent="0.25">
      <c r="A8" s="189" t="s">
        <v>89</v>
      </c>
      <c r="B8" s="190"/>
      <c r="C8" s="133">
        <f>SUM(C3:C7)</f>
        <v>0</v>
      </c>
      <c r="E8" s="191" t="s">
        <v>78</v>
      </c>
      <c r="F8" s="192"/>
      <c r="G8" s="165" t="s">
        <v>88</v>
      </c>
      <c r="H8" s="166"/>
      <c r="I8" s="123">
        <f>SUM(I5:I7)</f>
        <v>0</v>
      </c>
      <c r="J8" s="124">
        <f>SUM(J5:J7)</f>
        <v>0</v>
      </c>
      <c r="K8" s="161" t="s">
        <v>88</v>
      </c>
      <c r="L8" s="162"/>
      <c r="M8" s="152">
        <f>SUM(M6:M7)</f>
        <v>0</v>
      </c>
      <c r="N8" s="153">
        <f>SUM(N6:N7)</f>
        <v>0</v>
      </c>
      <c r="P8" s="71">
        <f>'Charges Calculator'!B10*'Charges Calculator'!C10</f>
        <v>0</v>
      </c>
      <c r="Q8" s="71">
        <f>'Charges Calculator'!B10*'Charges Calculator'!D10</f>
        <v>0</v>
      </c>
    </row>
    <row r="9" spans="1:17" x14ac:dyDescent="0.25">
      <c r="A9" s="201" t="s">
        <v>87</v>
      </c>
      <c r="B9" s="202"/>
      <c r="C9" s="134"/>
      <c r="D9" s="135"/>
      <c r="E9" s="98" t="s">
        <v>61</v>
      </c>
      <c r="F9" s="98" t="s">
        <v>58</v>
      </c>
      <c r="G9" s="26"/>
      <c r="H9" s="112"/>
      <c r="I9" s="11">
        <f t="shared" ref="I9" si="6">IF(G9&lt;&gt;0, G9, $C$3*H9)</f>
        <v>0</v>
      </c>
      <c r="J9" s="22">
        <f t="shared" ref="J9" si="7">IF(H9&lt;&gt;0, H9, IF($C$3=0,0,G9/$C$3))</f>
        <v>0</v>
      </c>
      <c r="K9" s="147" t="s">
        <v>43</v>
      </c>
      <c r="L9" s="145" t="s">
        <v>43</v>
      </c>
      <c r="M9" s="136" t="str">
        <f t="shared" ref="M9:M17" si="8">IF(K9&lt;&gt;0, K9,L9*($C$3-($I$5+$I$9)))</f>
        <v>n/a</v>
      </c>
      <c r="N9" s="137" t="str">
        <f t="shared" si="5"/>
        <v>n/a</v>
      </c>
      <c r="P9" s="71"/>
      <c r="Q9" s="71"/>
    </row>
    <row r="10" spans="1:17" ht="15.75" thickBot="1" x14ac:dyDescent="0.3">
      <c r="A10" s="185" t="s">
        <v>76</v>
      </c>
      <c r="B10" s="186"/>
      <c r="C10" s="108">
        <f>SUM(C3:C7)-B15-B16</f>
        <v>0</v>
      </c>
      <c r="E10" s="98" t="s">
        <v>61</v>
      </c>
      <c r="F10" s="98" t="s">
        <v>59</v>
      </c>
      <c r="G10" s="26"/>
      <c r="H10" s="112"/>
      <c r="I10" s="11">
        <f>IF(G10&lt;&gt;0, G10,H10*($C$3-($I$5+$I$9)))</f>
        <v>0</v>
      </c>
      <c r="J10" s="22">
        <f>IF(H10&lt;&gt;0, H10, IF($C$3=0,0,G10/($C$3-($I$5+$I$9))))</f>
        <v>0</v>
      </c>
      <c r="K10" s="26"/>
      <c r="L10" s="109">
        <f>H10</f>
        <v>0</v>
      </c>
      <c r="M10" s="11">
        <f t="shared" si="8"/>
        <v>0</v>
      </c>
      <c r="N10" s="22">
        <f t="shared" si="5"/>
        <v>0</v>
      </c>
      <c r="P10" s="71">
        <f>'Charges Calculator'!B11*'Charges Calculator'!C11</f>
        <v>0</v>
      </c>
      <c r="Q10" s="71">
        <f>'Charges Calculator'!B11*'Charges Calculator'!D11</f>
        <v>0</v>
      </c>
    </row>
    <row r="11" spans="1:17" ht="15.75" thickBot="1" x14ac:dyDescent="0.3">
      <c r="A11" s="187" t="s">
        <v>73</v>
      </c>
      <c r="B11" s="188"/>
      <c r="C11" s="156">
        <v>0.04</v>
      </c>
      <c r="E11" s="98" t="s">
        <v>61</v>
      </c>
      <c r="F11" s="98" t="s">
        <v>9</v>
      </c>
      <c r="G11" s="26"/>
      <c r="H11" s="112"/>
      <c r="I11" s="11">
        <f t="shared" ref="I11:I17" si="9">IF(G11&lt;&gt;0, G11,H11*($C$3-($I$5+$I$9)))</f>
        <v>0</v>
      </c>
      <c r="J11" s="22">
        <f t="shared" ref="J11:J17" si="10">IF(H11&lt;&gt;0, H11, IF($C$3=0,0,G11/($C$3-($I$5+$I$9))))</f>
        <v>0</v>
      </c>
      <c r="K11" s="26"/>
      <c r="L11" s="109">
        <f t="shared" si="4"/>
        <v>0</v>
      </c>
      <c r="M11" s="11">
        <f t="shared" si="8"/>
        <v>0</v>
      </c>
      <c r="N11" s="22">
        <f t="shared" si="5"/>
        <v>0</v>
      </c>
      <c r="P11" s="71">
        <f>'Charges Calculator'!B12*'Charges Calculator'!C12</f>
        <v>0</v>
      </c>
      <c r="Q11" s="71">
        <f>'Charges Calculator'!B12*'Charges Calculator'!D12</f>
        <v>0</v>
      </c>
    </row>
    <row r="12" spans="1:17" ht="15.75" thickBot="1" x14ac:dyDescent="0.3">
      <c r="E12" s="98" t="s">
        <v>61</v>
      </c>
      <c r="F12" s="98" t="s">
        <v>60</v>
      </c>
      <c r="G12" s="26"/>
      <c r="H12" s="112"/>
      <c r="I12" s="11">
        <f t="shared" si="9"/>
        <v>0</v>
      </c>
      <c r="J12" s="22">
        <f t="shared" si="10"/>
        <v>0</v>
      </c>
      <c r="K12" s="26"/>
      <c r="L12" s="109">
        <f t="shared" si="4"/>
        <v>0</v>
      </c>
      <c r="M12" s="11">
        <f t="shared" si="8"/>
        <v>0</v>
      </c>
      <c r="N12" s="22">
        <f t="shared" si="5"/>
        <v>0</v>
      </c>
      <c r="P12" s="71">
        <f>'Charges Calculator'!B13*'Charges Calculator'!C13</f>
        <v>0</v>
      </c>
      <c r="Q12" s="71">
        <f>'Charges Calculator'!B13*'Charges Calculator'!D13</f>
        <v>0</v>
      </c>
    </row>
    <row r="13" spans="1:17" ht="15.75" x14ac:dyDescent="0.25">
      <c r="A13" s="129" t="s">
        <v>0</v>
      </c>
      <c r="B13" s="130" t="s">
        <v>1</v>
      </c>
      <c r="C13" s="131" t="s">
        <v>2</v>
      </c>
      <c r="E13" s="193" t="s">
        <v>79</v>
      </c>
      <c r="F13" s="194"/>
      <c r="G13" s="163" t="s">
        <v>88</v>
      </c>
      <c r="H13" s="164"/>
      <c r="I13" s="150">
        <f>SUM(I9:I12)</f>
        <v>0</v>
      </c>
      <c r="J13" s="151">
        <f>SUM(J9:J12)</f>
        <v>0</v>
      </c>
      <c r="K13" s="163" t="s">
        <v>88</v>
      </c>
      <c r="L13" s="164"/>
      <c r="M13" s="150">
        <f>SUM(M10:M12)</f>
        <v>0</v>
      </c>
      <c r="N13" s="151">
        <f>SUM(N10:N12)</f>
        <v>0</v>
      </c>
      <c r="P13" s="71">
        <f>'Charges Calculator'!B14*'Charges Calculator'!C14</f>
        <v>0</v>
      </c>
      <c r="Q13" s="71">
        <f>'Charges Calculator'!B14*'Charges Calculator'!D14</f>
        <v>0</v>
      </c>
    </row>
    <row r="14" spans="1:17" x14ac:dyDescent="0.25">
      <c r="A14" s="173"/>
      <c r="B14" s="174"/>
      <c r="C14" s="175"/>
      <c r="E14" s="99" t="s">
        <v>62</v>
      </c>
      <c r="F14" s="99" t="s">
        <v>63</v>
      </c>
      <c r="G14" s="26"/>
      <c r="H14" s="113"/>
      <c r="I14" s="11">
        <f t="shared" si="9"/>
        <v>0</v>
      </c>
      <c r="J14" s="22">
        <f t="shared" si="10"/>
        <v>0</v>
      </c>
      <c r="K14" s="26"/>
      <c r="L14" s="109">
        <f t="shared" si="4"/>
        <v>0</v>
      </c>
      <c r="M14" s="11">
        <f t="shared" si="8"/>
        <v>0</v>
      </c>
      <c r="N14" s="22">
        <f t="shared" si="5"/>
        <v>0</v>
      </c>
      <c r="P14" s="71">
        <f>'Charges Calculator'!B15*'Charges Calculator'!C15</f>
        <v>0</v>
      </c>
      <c r="Q14" s="71">
        <f>'Charges Calculator'!B15*'Charges Calculator'!D15</f>
        <v>0</v>
      </c>
    </row>
    <row r="15" spans="1:17" x14ac:dyDescent="0.25">
      <c r="A15" s="61" t="s">
        <v>74</v>
      </c>
      <c r="B15" s="121">
        <f>I5+I24+I43+I62+I81</f>
        <v>0</v>
      </c>
      <c r="C15" s="122" t="e">
        <f>B15/C8</f>
        <v>#DIV/0!</v>
      </c>
      <c r="E15" s="99" t="s">
        <v>62</v>
      </c>
      <c r="F15" s="99" t="s">
        <v>64</v>
      </c>
      <c r="G15" s="26"/>
      <c r="H15" s="113"/>
      <c r="I15" s="11">
        <f t="shared" si="9"/>
        <v>0</v>
      </c>
      <c r="J15" s="22">
        <f t="shared" si="10"/>
        <v>0</v>
      </c>
      <c r="K15" s="26"/>
      <c r="L15" s="109">
        <f t="shared" si="4"/>
        <v>0</v>
      </c>
      <c r="M15" s="11">
        <f t="shared" si="8"/>
        <v>0</v>
      </c>
      <c r="N15" s="22">
        <f t="shared" si="5"/>
        <v>0</v>
      </c>
      <c r="P15" s="71">
        <f>'Charges Calculator'!B16*'Charges Calculator'!C16</f>
        <v>0</v>
      </c>
      <c r="Q15" s="71">
        <f>'Charges Calculator'!B16*'Charges Calculator'!D16</f>
        <v>0</v>
      </c>
    </row>
    <row r="16" spans="1:17" x14ac:dyDescent="0.25">
      <c r="A16" s="61" t="s">
        <v>75</v>
      </c>
      <c r="B16" s="121">
        <f>I9+I28+I47+I66+I85</f>
        <v>0</v>
      </c>
      <c r="C16" s="78" t="e">
        <f>B16/C8</f>
        <v>#DIV/0!</v>
      </c>
      <c r="E16" s="99" t="s">
        <v>62</v>
      </c>
      <c r="F16" s="99" t="s">
        <v>8</v>
      </c>
      <c r="G16" s="26"/>
      <c r="H16" s="113"/>
      <c r="I16" s="11">
        <f t="shared" si="9"/>
        <v>0</v>
      </c>
      <c r="J16" s="22">
        <f t="shared" si="10"/>
        <v>0</v>
      </c>
      <c r="K16" s="26"/>
      <c r="L16" s="109">
        <f t="shared" si="4"/>
        <v>0</v>
      </c>
      <c r="M16" s="11">
        <f t="shared" si="8"/>
        <v>0</v>
      </c>
      <c r="N16" s="22">
        <f t="shared" si="5"/>
        <v>0</v>
      </c>
      <c r="P16" s="71">
        <f>'Charges Calculator'!B17*'Charges Calculator'!C17</f>
        <v>0</v>
      </c>
      <c r="Q16" s="71">
        <f>'Charges Calculator'!B17*'Charges Calculator'!D17</f>
        <v>0</v>
      </c>
    </row>
    <row r="17" spans="1:17" x14ac:dyDescent="0.25">
      <c r="A17" s="7" t="s">
        <v>77</v>
      </c>
      <c r="B17" s="8">
        <f>I6+I7+I25+I26+I44+I45+I63+I64+I82+I83</f>
        <v>0</v>
      </c>
      <c r="C17" s="9" t="e">
        <f>B17/C10</f>
        <v>#DIV/0!</v>
      </c>
      <c r="E17" s="99" t="s">
        <v>62</v>
      </c>
      <c r="F17" s="99" t="s">
        <v>9</v>
      </c>
      <c r="G17" s="26"/>
      <c r="H17" s="113"/>
      <c r="I17" s="11">
        <f t="shared" si="9"/>
        <v>0</v>
      </c>
      <c r="J17" s="22">
        <f t="shared" si="10"/>
        <v>0</v>
      </c>
      <c r="K17" s="26"/>
      <c r="L17" s="109">
        <f t="shared" si="4"/>
        <v>0</v>
      </c>
      <c r="M17" s="11">
        <f t="shared" si="8"/>
        <v>0</v>
      </c>
      <c r="N17" s="22">
        <f t="shared" si="5"/>
        <v>0</v>
      </c>
      <c r="P17" s="71">
        <f>'Charges Calculator'!B18*'Charges Calculator'!C18</f>
        <v>0</v>
      </c>
      <c r="Q17" s="71">
        <f>'Charges Calculator'!B18*'Charges Calculator'!D18</f>
        <v>0</v>
      </c>
    </row>
    <row r="18" spans="1:17" x14ac:dyDescent="0.25">
      <c r="A18" s="7" t="s">
        <v>81</v>
      </c>
      <c r="B18" s="8">
        <f>I10+I11+I12+I29+I30+I31+I48+I49+I50+I67+I68+I69+I86+I87+I88</f>
        <v>0</v>
      </c>
      <c r="C18" s="12" t="e">
        <f>B18/C10</f>
        <v>#DIV/0!</v>
      </c>
      <c r="E18" s="195" t="s">
        <v>80</v>
      </c>
      <c r="F18" s="196"/>
      <c r="G18" s="159" t="s">
        <v>88</v>
      </c>
      <c r="H18" s="160"/>
      <c r="I18" s="127">
        <f t="shared" ref="I18:N18" si="11">SUM(I14:I17)</f>
        <v>0</v>
      </c>
      <c r="J18" s="128">
        <f t="shared" si="11"/>
        <v>0</v>
      </c>
      <c r="K18" s="159" t="s">
        <v>88</v>
      </c>
      <c r="L18" s="160"/>
      <c r="M18" s="127">
        <f t="shared" si="11"/>
        <v>0</v>
      </c>
      <c r="N18" s="128">
        <f t="shared" si="11"/>
        <v>0</v>
      </c>
      <c r="P18" s="71">
        <f>'Charges Calculator'!B19*'Charges Calculator'!C19</f>
        <v>0</v>
      </c>
      <c r="Q18" s="71">
        <f>'Charges Calculator'!B19*'Charges Calculator'!D19</f>
        <v>0</v>
      </c>
    </row>
    <row r="19" spans="1:17" x14ac:dyDescent="0.25">
      <c r="A19" s="132" t="s">
        <v>63</v>
      </c>
      <c r="B19" s="142">
        <f>I14+I33+I52+I71+I90</f>
        <v>0</v>
      </c>
      <c r="C19" s="143" t="e">
        <f>B19/C10</f>
        <v>#DIV/0!</v>
      </c>
      <c r="I19" s="100">
        <f>I8+I13+I18</f>
        <v>0</v>
      </c>
      <c r="J19" s="101">
        <f>J8+J13+J18</f>
        <v>0</v>
      </c>
      <c r="M19" s="100">
        <f>M8+M13+M18</f>
        <v>0</v>
      </c>
      <c r="N19" s="101">
        <f>N8+N13+N18</f>
        <v>0</v>
      </c>
      <c r="P19" s="71">
        <f>'Charges Calculator'!B20*'Charges Calculator'!C20</f>
        <v>0</v>
      </c>
      <c r="Q19" s="71">
        <f>'Charges Calculator'!B20*'Charges Calculator'!D20</f>
        <v>0</v>
      </c>
    </row>
    <row r="20" spans="1:17" x14ac:dyDescent="0.25">
      <c r="A20" s="132" t="s">
        <v>64</v>
      </c>
      <c r="B20" s="142">
        <f>I15+I34+I53+I72+I91</f>
        <v>0</v>
      </c>
      <c r="C20" s="143" t="e">
        <f>B20/C10</f>
        <v>#DIV/0!</v>
      </c>
      <c r="I20" s="20"/>
      <c r="J20" s="18"/>
      <c r="P20" s="71">
        <f>'Charges Calculator'!B21*'Charges Calculator'!C21</f>
        <v>0</v>
      </c>
      <c r="Q20" s="71">
        <f>'Charges Calculator'!B21*'Charges Calculator'!D21</f>
        <v>0</v>
      </c>
    </row>
    <row r="21" spans="1:17" x14ac:dyDescent="0.25">
      <c r="A21" s="132" t="s">
        <v>8</v>
      </c>
      <c r="B21" s="142">
        <f>I16+I35+I54+I73+I92</f>
        <v>0</v>
      </c>
      <c r="C21" s="143" t="e">
        <f>B21/C10</f>
        <v>#DIV/0!</v>
      </c>
      <c r="E21" s="168" t="s">
        <v>67</v>
      </c>
      <c r="F21" s="168"/>
      <c r="G21" s="169"/>
      <c r="H21" s="169"/>
      <c r="I21" s="169"/>
      <c r="J21" s="169"/>
      <c r="K21" s="169"/>
      <c r="L21" s="169"/>
      <c r="M21" s="169"/>
      <c r="N21" s="169"/>
      <c r="P21" s="71">
        <f>'Charges Calculator'!B22*'Charges Calculator'!C22</f>
        <v>0</v>
      </c>
      <c r="Q21" s="71">
        <f>'Charges Calculator'!B22*'Charges Calculator'!D22</f>
        <v>0</v>
      </c>
    </row>
    <row r="22" spans="1:17" x14ac:dyDescent="0.25">
      <c r="A22" s="132" t="s">
        <v>9</v>
      </c>
      <c r="B22" s="142">
        <f>I17+I36+I55+I74+I93</f>
        <v>0</v>
      </c>
      <c r="C22" s="143" t="e">
        <f>B22/C10</f>
        <v>#DIV/0!</v>
      </c>
      <c r="E22" s="199" t="s">
        <v>66</v>
      </c>
      <c r="F22" s="199" t="s">
        <v>56</v>
      </c>
      <c r="G22" s="170" t="s">
        <v>65</v>
      </c>
      <c r="H22" s="171"/>
      <c r="I22" s="171"/>
      <c r="J22" s="171"/>
      <c r="K22" s="170" t="s">
        <v>6</v>
      </c>
      <c r="L22" s="171"/>
      <c r="M22" s="171"/>
      <c r="N22" s="172"/>
      <c r="P22" s="71">
        <f>'Charges Calculator'!B23*'Charges Calculator'!C23</f>
        <v>0</v>
      </c>
      <c r="Q22" s="71">
        <f>'Charges Calculator'!B23*'Charges Calculator'!D23</f>
        <v>0</v>
      </c>
    </row>
    <row r="23" spans="1:17" x14ac:dyDescent="0.25">
      <c r="A23" s="7" t="s">
        <v>82</v>
      </c>
      <c r="B23" s="8">
        <f>I18+I37+I56+I75+I94</f>
        <v>0</v>
      </c>
      <c r="C23" s="12" t="e">
        <f>B23/C10</f>
        <v>#DIV/0!</v>
      </c>
      <c r="E23" s="200"/>
      <c r="F23" s="200"/>
      <c r="G23" s="17" t="s">
        <v>4</v>
      </c>
      <c r="H23" s="115" t="s">
        <v>5</v>
      </c>
      <c r="I23" s="115" t="s">
        <v>4</v>
      </c>
      <c r="J23" s="115" t="s">
        <v>5</v>
      </c>
      <c r="K23" s="17" t="s">
        <v>4</v>
      </c>
      <c r="L23" s="115" t="s">
        <v>5</v>
      </c>
      <c r="M23" s="115" t="s">
        <v>4</v>
      </c>
      <c r="N23" s="95" t="s">
        <v>5</v>
      </c>
      <c r="P23" s="71">
        <f>'Charges Calculator'!B24*'Charges Calculator'!C24</f>
        <v>0</v>
      </c>
      <c r="Q23" s="71">
        <f>'Charges Calculator'!B24*'Charges Calculator'!D24</f>
        <v>0</v>
      </c>
    </row>
    <row r="24" spans="1:17" x14ac:dyDescent="0.25">
      <c r="A24" s="6" t="s">
        <v>83</v>
      </c>
      <c r="B24" s="13">
        <f>SUM(B15:B22)</f>
        <v>0</v>
      </c>
      <c r="C24" s="14" t="e">
        <f>SUM(C15:C22)</f>
        <v>#DIV/0!</v>
      </c>
      <c r="E24" s="97" t="s">
        <v>57</v>
      </c>
      <c r="F24" s="97" t="s">
        <v>58</v>
      </c>
      <c r="G24" s="110"/>
      <c r="H24" s="109"/>
      <c r="I24" s="116">
        <f>IF(G24&lt;&gt;0, G24, $C$4*H24)</f>
        <v>0</v>
      </c>
      <c r="J24" s="117">
        <f>IF(H24&lt;&gt;0, H24, IF($C$4=0,0,G24/$C$3))</f>
        <v>0</v>
      </c>
      <c r="K24" s="144" t="s">
        <v>43</v>
      </c>
      <c r="L24" s="145" t="s">
        <v>43</v>
      </c>
      <c r="M24" s="144" t="str">
        <f t="shared" ref="M24" si="12">IF(K24&lt;&gt;0, K24, $C$3*L24)</f>
        <v>n/a</v>
      </c>
      <c r="N24" s="146" t="str">
        <f t="shared" ref="N24" si="13">IF(L24&lt;&gt;0, L24, IF($C$3=0,0,K24/$C$3))</f>
        <v>n/a</v>
      </c>
      <c r="P24" s="71">
        <f>'Charges Calculator'!B25*'Charges Calculator'!C25</f>
        <v>0</v>
      </c>
      <c r="Q24" s="71">
        <f>'Charges Calculator'!B25*'Charges Calculator'!D25</f>
        <v>0</v>
      </c>
    </row>
    <row r="25" spans="1:17" ht="15.75" thickBot="1" x14ac:dyDescent="0.3">
      <c r="E25" s="97" t="s">
        <v>57</v>
      </c>
      <c r="F25" s="97" t="s">
        <v>59</v>
      </c>
      <c r="G25" s="110"/>
      <c r="H25" s="109"/>
      <c r="I25" s="11">
        <f>IF(G25&lt;&gt;0, G25,H25*($C$4-($I$24+$I$28)))</f>
        <v>0</v>
      </c>
      <c r="J25" s="22">
        <f>IF(H25&lt;&gt;0, H25, IF($C$4=0,0,G25/($C$4-($I$24+$I$28))))</f>
        <v>0</v>
      </c>
      <c r="K25" s="110"/>
      <c r="L25" s="109">
        <f t="shared" ref="L25:L36" si="14">J25</f>
        <v>0</v>
      </c>
      <c r="M25" s="11">
        <f>IF(K25&lt;&gt;0, K25,L25*($C$4-($I$24+$I$28)))</f>
        <v>0</v>
      </c>
      <c r="N25" s="22">
        <f>IF(L25&lt;&gt;0, L25, IF($C$4=0,0,K25/($C$4-($I$24+$I$28))))</f>
        <v>0</v>
      </c>
      <c r="P25" s="71">
        <f>'Charges Calculator'!B26*'Charges Calculator'!C26</f>
        <v>0</v>
      </c>
      <c r="Q25" s="71">
        <f>'Charges Calculator'!B26*'Charges Calculator'!D26</f>
        <v>0</v>
      </c>
    </row>
    <row r="26" spans="1:17" ht="15.75" x14ac:dyDescent="0.25">
      <c r="A26" s="129" t="s">
        <v>10</v>
      </c>
      <c r="B26" s="130" t="s">
        <v>1</v>
      </c>
      <c r="C26" s="131" t="s">
        <v>2</v>
      </c>
      <c r="E26" s="97" t="s">
        <v>57</v>
      </c>
      <c r="F26" s="97" t="s">
        <v>60</v>
      </c>
      <c r="G26" s="110"/>
      <c r="H26" s="109"/>
      <c r="I26" s="11">
        <f>IF(G26&lt;&gt;0, G26,H26*($C$4-($I$24+$I$28)))</f>
        <v>0</v>
      </c>
      <c r="J26" s="22">
        <f>IF(H26&lt;&gt;0, H26, IF($C$4=0,0,G26/($C$4-($I$24+$I$28))))</f>
        <v>0</v>
      </c>
      <c r="K26" s="110"/>
      <c r="L26" s="109">
        <f t="shared" si="14"/>
        <v>0</v>
      </c>
      <c r="M26" s="11">
        <f t="shared" ref="M26:M36" si="15">IF(K26&lt;&gt;0, K26,L26*($C$4-($I$24+$I$28)))</f>
        <v>0</v>
      </c>
      <c r="N26" s="22">
        <f t="shared" ref="N26:N36" si="16">IF(L26&lt;&gt;0, L26, IF($C$4=0,0,K26/($C$4-($I$24+$I$28))))</f>
        <v>0</v>
      </c>
      <c r="P26" s="71">
        <f>'Charges Calculator'!B27*'Charges Calculator'!C27</f>
        <v>0</v>
      </c>
      <c r="Q26" s="71">
        <f>'Charges Calculator'!B27*'Charges Calculator'!D27</f>
        <v>0</v>
      </c>
    </row>
    <row r="27" spans="1:17" x14ac:dyDescent="0.25">
      <c r="A27" s="173"/>
      <c r="B27" s="174"/>
      <c r="C27" s="175"/>
      <c r="E27" s="191" t="s">
        <v>78</v>
      </c>
      <c r="F27" s="192"/>
      <c r="G27" s="165" t="s">
        <v>88</v>
      </c>
      <c r="H27" s="166"/>
      <c r="I27" s="123">
        <f>SUM(I24:I26)</f>
        <v>0</v>
      </c>
      <c r="J27" s="124">
        <f>SUM(J24:J26)</f>
        <v>0</v>
      </c>
      <c r="K27" s="161" t="s">
        <v>88</v>
      </c>
      <c r="L27" s="162"/>
      <c r="M27" s="152">
        <f>SUM(M25:M26)</f>
        <v>0</v>
      </c>
      <c r="N27" s="153">
        <f>SUM(N25:N26)</f>
        <v>0</v>
      </c>
      <c r="P27" s="71">
        <f>SUM(P5:P26)</f>
        <v>280</v>
      </c>
      <c r="Q27" s="71">
        <f>SUM(Q5:Q26)</f>
        <v>57</v>
      </c>
    </row>
    <row r="28" spans="1:17" ht="15" customHeight="1" x14ac:dyDescent="0.25">
      <c r="A28" s="7" t="s">
        <v>77</v>
      </c>
      <c r="B28" s="8">
        <f>M8+M27+M46+M65+M84</f>
        <v>0</v>
      </c>
      <c r="C28" s="9" t="e">
        <f>B28/C10</f>
        <v>#DIV/0!</v>
      </c>
      <c r="D28" s="91"/>
      <c r="E28" s="98" t="s">
        <v>61</v>
      </c>
      <c r="F28" s="98" t="s">
        <v>58</v>
      </c>
      <c r="G28" s="26"/>
      <c r="H28" s="112"/>
      <c r="I28" s="11">
        <f>IF(G28&lt;&gt;0, G28, $C$4*H28)</f>
        <v>0</v>
      </c>
      <c r="J28" s="22">
        <f>IF(H28&lt;&gt;0, H28, IF($C$4=0,0,G28/$C$4))</f>
        <v>0</v>
      </c>
      <c r="K28" s="147" t="s">
        <v>43</v>
      </c>
      <c r="L28" s="145" t="s">
        <v>43</v>
      </c>
      <c r="M28" s="136" t="str">
        <f t="shared" si="15"/>
        <v>n/a</v>
      </c>
      <c r="N28" s="137" t="str">
        <f t="shared" si="16"/>
        <v>n/a</v>
      </c>
    </row>
    <row r="29" spans="1:17" x14ac:dyDescent="0.25">
      <c r="A29" s="7" t="s">
        <v>81</v>
      </c>
      <c r="B29" s="8">
        <f>M13+M32+M51+M70+M89</f>
        <v>0</v>
      </c>
      <c r="C29" s="12" t="e">
        <f>B29/C10</f>
        <v>#DIV/0!</v>
      </c>
      <c r="D29" s="91"/>
      <c r="E29" s="98" t="s">
        <v>61</v>
      </c>
      <c r="F29" s="98" t="s">
        <v>59</v>
      </c>
      <c r="G29" s="26"/>
      <c r="H29" s="112"/>
      <c r="I29" s="11">
        <f>IF(G29&lt;&gt;0, G29,H29*($C$4-($I$24+$I$28)))</f>
        <v>0</v>
      </c>
      <c r="J29" s="22">
        <f>IF(H29&lt;&gt;0, H29, IF($C$4=0,0,G29/($C$4-($I$24+$I$28))))</f>
        <v>0</v>
      </c>
      <c r="K29" s="26"/>
      <c r="L29" s="109">
        <f t="shared" si="14"/>
        <v>0</v>
      </c>
      <c r="M29" s="11">
        <f t="shared" si="15"/>
        <v>0</v>
      </c>
      <c r="N29" s="22">
        <f t="shared" si="16"/>
        <v>0</v>
      </c>
    </row>
    <row r="30" spans="1:17" x14ac:dyDescent="0.25">
      <c r="A30" s="132" t="s">
        <v>63</v>
      </c>
      <c r="B30" s="142">
        <f>M14+M33+M52+M71+M90</f>
        <v>0</v>
      </c>
      <c r="C30" s="143" t="e">
        <f>B30/C10</f>
        <v>#DIV/0!</v>
      </c>
      <c r="D30" s="19"/>
      <c r="E30" s="98" t="s">
        <v>61</v>
      </c>
      <c r="F30" s="98" t="s">
        <v>9</v>
      </c>
      <c r="G30" s="26"/>
      <c r="H30" s="112"/>
      <c r="I30" s="11">
        <f t="shared" ref="I30:I31" si="17">IF(G30&lt;&gt;0, G30,H30*($C$4-($I$24+$I$28)))</f>
        <v>0</v>
      </c>
      <c r="J30" s="22">
        <f t="shared" ref="J30:J31" si="18">IF(H30&lt;&gt;0, H30, IF($C$4=0,0,G30/($C$4-($I$24+$I$28))))</f>
        <v>0</v>
      </c>
      <c r="K30" s="26"/>
      <c r="L30" s="109">
        <f t="shared" si="14"/>
        <v>0</v>
      </c>
      <c r="M30" s="11">
        <f t="shared" si="15"/>
        <v>0</v>
      </c>
      <c r="N30" s="22">
        <f t="shared" si="16"/>
        <v>0</v>
      </c>
    </row>
    <row r="31" spans="1:17" x14ac:dyDescent="0.25">
      <c r="A31" s="132" t="s">
        <v>64</v>
      </c>
      <c r="B31" s="142">
        <f t="shared" ref="B31:B33" si="19">M15+M34+M53+M72+M91</f>
        <v>0</v>
      </c>
      <c r="C31" s="143" t="e">
        <f>B31/C10</f>
        <v>#DIV/0!</v>
      </c>
      <c r="D31" s="19"/>
      <c r="E31" s="98" t="s">
        <v>61</v>
      </c>
      <c r="F31" s="98" t="s">
        <v>60</v>
      </c>
      <c r="G31" s="26"/>
      <c r="H31" s="112"/>
      <c r="I31" s="11">
        <f t="shared" si="17"/>
        <v>0</v>
      </c>
      <c r="J31" s="22">
        <f t="shared" si="18"/>
        <v>0</v>
      </c>
      <c r="K31" s="26"/>
      <c r="L31" s="109">
        <f t="shared" si="14"/>
        <v>0</v>
      </c>
      <c r="M31" s="11">
        <f t="shared" si="15"/>
        <v>0</v>
      </c>
      <c r="N31" s="22">
        <f t="shared" si="16"/>
        <v>0</v>
      </c>
    </row>
    <row r="32" spans="1:17" x14ac:dyDescent="0.25">
      <c r="A32" s="132" t="s">
        <v>8</v>
      </c>
      <c r="B32" s="142">
        <f t="shared" si="19"/>
        <v>0</v>
      </c>
      <c r="C32" s="143" t="e">
        <f>B32/C10</f>
        <v>#DIV/0!</v>
      </c>
      <c r="D32" s="19"/>
      <c r="E32" s="193" t="s">
        <v>79</v>
      </c>
      <c r="F32" s="194"/>
      <c r="G32" s="163" t="s">
        <v>88</v>
      </c>
      <c r="H32" s="164"/>
      <c r="I32" s="125">
        <f t="shared" ref="I32:J32" si="20">SUM(I28:I31)</f>
        <v>0</v>
      </c>
      <c r="J32" s="126">
        <f t="shared" si="20"/>
        <v>0</v>
      </c>
      <c r="K32" s="163" t="s">
        <v>88</v>
      </c>
      <c r="L32" s="164"/>
      <c r="M32" s="150">
        <f>SUM(M29:M31)</f>
        <v>0</v>
      </c>
      <c r="N32" s="151">
        <f>SUM(N29:N31)</f>
        <v>0</v>
      </c>
    </row>
    <row r="33" spans="1:14" x14ac:dyDescent="0.25">
      <c r="A33" s="132" t="s">
        <v>9</v>
      </c>
      <c r="B33" s="142">
        <f t="shared" si="19"/>
        <v>0</v>
      </c>
      <c r="C33" s="143" t="e">
        <f>B33/C10</f>
        <v>#DIV/0!</v>
      </c>
      <c r="E33" s="99" t="s">
        <v>62</v>
      </c>
      <c r="F33" s="99" t="s">
        <v>63</v>
      </c>
      <c r="G33" s="26"/>
      <c r="H33" s="113"/>
      <c r="I33" s="11">
        <f>IF(G33&lt;&gt;0, G33,H33*($C$4-($I$24+$I$28)))</f>
        <v>0</v>
      </c>
      <c r="J33" s="22">
        <f>IF(H33&lt;&gt;0, H33, IF($C$4=0,0,G33/($C$4-($I$24+$I$28))))</f>
        <v>0</v>
      </c>
      <c r="K33" s="26"/>
      <c r="L33" s="109">
        <f t="shared" si="14"/>
        <v>0</v>
      </c>
      <c r="M33" s="11">
        <f t="shared" si="15"/>
        <v>0</v>
      </c>
      <c r="N33" s="22">
        <f t="shared" si="16"/>
        <v>0</v>
      </c>
    </row>
    <row r="34" spans="1:14" x14ac:dyDescent="0.25">
      <c r="A34" s="7" t="s">
        <v>82</v>
      </c>
      <c r="B34" s="8">
        <f>M18+M37+M56+M75+M94</f>
        <v>0</v>
      </c>
      <c r="C34" s="12" t="e">
        <f>B34/C10</f>
        <v>#DIV/0!</v>
      </c>
      <c r="E34" s="99" t="s">
        <v>62</v>
      </c>
      <c r="F34" s="99" t="s">
        <v>64</v>
      </c>
      <c r="G34" s="26"/>
      <c r="H34" s="113"/>
      <c r="I34" s="11">
        <f t="shared" ref="I34:I36" si="21">IF(G34&lt;&gt;0, G34,H34*($C$4-($I$24+$I$28)))</f>
        <v>0</v>
      </c>
      <c r="J34" s="22">
        <f t="shared" ref="J34:J36" si="22">IF(H34&lt;&gt;0, H34, IF($C$4=0,0,G34/($C$4-($I$24+$I$28))))</f>
        <v>0</v>
      </c>
      <c r="K34" s="26"/>
      <c r="L34" s="109">
        <f t="shared" si="14"/>
        <v>0</v>
      </c>
      <c r="M34" s="11">
        <f t="shared" si="15"/>
        <v>0</v>
      </c>
      <c r="N34" s="22">
        <f t="shared" si="16"/>
        <v>0</v>
      </c>
    </row>
    <row r="35" spans="1:14" x14ac:dyDescent="0.25">
      <c r="A35" s="6" t="s">
        <v>83</v>
      </c>
      <c r="B35" s="13">
        <f>SUM(B28:B33)</f>
        <v>0</v>
      </c>
      <c r="C35" s="14" t="e">
        <f>SUM(C28:C33)</f>
        <v>#DIV/0!</v>
      </c>
      <c r="E35" s="99" t="s">
        <v>62</v>
      </c>
      <c r="F35" s="99" t="s">
        <v>8</v>
      </c>
      <c r="G35" s="26"/>
      <c r="H35" s="113"/>
      <c r="I35" s="11">
        <f t="shared" si="21"/>
        <v>0</v>
      </c>
      <c r="J35" s="22">
        <f t="shared" si="22"/>
        <v>0</v>
      </c>
      <c r="K35" s="26"/>
      <c r="L35" s="109">
        <f t="shared" si="14"/>
        <v>0</v>
      </c>
      <c r="M35" s="11">
        <f t="shared" si="15"/>
        <v>0</v>
      </c>
      <c r="N35" s="22">
        <f t="shared" si="16"/>
        <v>0</v>
      </c>
    </row>
    <row r="36" spans="1:14" x14ac:dyDescent="0.25">
      <c r="E36" s="99" t="s">
        <v>62</v>
      </c>
      <c r="F36" s="99" t="s">
        <v>9</v>
      </c>
      <c r="G36" s="26"/>
      <c r="H36" s="113"/>
      <c r="I36" s="11">
        <f t="shared" si="21"/>
        <v>0</v>
      </c>
      <c r="J36" s="22">
        <f t="shared" si="22"/>
        <v>0</v>
      </c>
      <c r="K36" s="26"/>
      <c r="L36" s="109">
        <f t="shared" si="14"/>
        <v>0</v>
      </c>
      <c r="M36" s="11">
        <f t="shared" si="15"/>
        <v>0</v>
      </c>
      <c r="N36" s="22">
        <f t="shared" si="16"/>
        <v>0</v>
      </c>
    </row>
    <row r="37" spans="1:14" x14ac:dyDescent="0.25">
      <c r="A37" s="28" t="s">
        <v>28</v>
      </c>
      <c r="E37" s="195" t="s">
        <v>80</v>
      </c>
      <c r="F37" s="196"/>
      <c r="G37" s="159" t="s">
        <v>88</v>
      </c>
      <c r="H37" s="160"/>
      <c r="I37" s="127">
        <f t="shared" ref="I37:N37" si="23">SUM(I33:I36)</f>
        <v>0</v>
      </c>
      <c r="J37" s="128">
        <f t="shared" si="23"/>
        <v>0</v>
      </c>
      <c r="K37" s="159" t="s">
        <v>88</v>
      </c>
      <c r="L37" s="160"/>
      <c r="M37" s="127">
        <f t="shared" si="23"/>
        <v>0</v>
      </c>
      <c r="N37" s="128">
        <f t="shared" si="23"/>
        <v>0</v>
      </c>
    </row>
    <row r="38" spans="1:14" x14ac:dyDescent="0.25">
      <c r="I38" s="100">
        <f>I27+I32+I37</f>
        <v>0</v>
      </c>
      <c r="J38" s="101">
        <f>J27+J32+J37</f>
        <v>0</v>
      </c>
      <c r="M38" s="100">
        <f>M27+M32+M37</f>
        <v>0</v>
      </c>
      <c r="N38" s="101">
        <f>N27+N32+N37</f>
        <v>0</v>
      </c>
    </row>
    <row r="39" spans="1:14" x14ac:dyDescent="0.25">
      <c r="A39" s="176" t="s">
        <v>33</v>
      </c>
      <c r="B39" s="176"/>
      <c r="C39" s="176"/>
      <c r="I39" s="21"/>
      <c r="J39" s="102"/>
    </row>
    <row r="40" spans="1:14" x14ac:dyDescent="0.25">
      <c r="E40" s="168" t="s">
        <v>68</v>
      </c>
      <c r="F40" s="168"/>
      <c r="G40" s="169"/>
      <c r="H40" s="169"/>
      <c r="I40" s="169"/>
      <c r="J40" s="169"/>
      <c r="K40" s="169"/>
      <c r="L40" s="169"/>
      <c r="M40" s="169"/>
      <c r="N40" s="169"/>
    </row>
    <row r="41" spans="1:14" x14ac:dyDescent="0.25">
      <c r="A41" s="28" t="s">
        <v>84</v>
      </c>
      <c r="E41" s="199" t="s">
        <v>66</v>
      </c>
      <c r="F41" s="199" t="s">
        <v>56</v>
      </c>
      <c r="G41" s="170" t="s">
        <v>65</v>
      </c>
      <c r="H41" s="171"/>
      <c r="I41" s="171"/>
      <c r="J41" s="172"/>
      <c r="K41" s="170" t="s">
        <v>6</v>
      </c>
      <c r="L41" s="171"/>
      <c r="M41" s="171"/>
      <c r="N41" s="172"/>
    </row>
    <row r="42" spans="1:14" x14ac:dyDescent="0.25">
      <c r="E42" s="200"/>
      <c r="F42" s="200"/>
      <c r="G42" s="17" t="s">
        <v>4</v>
      </c>
      <c r="H42" s="115" t="s">
        <v>5</v>
      </c>
      <c r="I42" s="115" t="s">
        <v>4</v>
      </c>
      <c r="J42" s="95" t="s">
        <v>5</v>
      </c>
      <c r="K42" s="17" t="s">
        <v>4</v>
      </c>
      <c r="L42" s="115" t="s">
        <v>5</v>
      </c>
      <c r="M42" s="115" t="s">
        <v>4</v>
      </c>
      <c r="N42" s="95" t="s">
        <v>5</v>
      </c>
    </row>
    <row r="43" spans="1:14" x14ac:dyDescent="0.25">
      <c r="E43" s="97" t="s">
        <v>57</v>
      </c>
      <c r="F43" s="97" t="s">
        <v>58</v>
      </c>
      <c r="G43" s="110"/>
      <c r="H43" s="111"/>
      <c r="I43" s="11">
        <f>IF(G43&lt;&gt;0, G43, $C$5*H43)</f>
        <v>0</v>
      </c>
      <c r="J43" s="22">
        <f>IF(H43&lt;&gt;0, H43, IF($C$5=0,0,G43/$C$5))</f>
        <v>0</v>
      </c>
      <c r="K43" s="144" t="s">
        <v>43</v>
      </c>
      <c r="L43" s="149" t="s">
        <v>43</v>
      </c>
      <c r="M43" s="147" t="str">
        <f t="shared" ref="M43" si="24">IF(K43&lt;&gt;0, K43, $C$3*L43)</f>
        <v>n/a</v>
      </c>
      <c r="N43" s="148" t="str">
        <f t="shared" ref="N43" si="25">IF(L43&lt;&gt;0, L43, IF($C$3=0,0,K43/$C$3))</f>
        <v>n/a</v>
      </c>
    </row>
    <row r="44" spans="1:14" x14ac:dyDescent="0.25">
      <c r="E44" s="97" t="s">
        <v>57</v>
      </c>
      <c r="F44" s="97" t="s">
        <v>59</v>
      </c>
      <c r="G44" s="110"/>
      <c r="H44" s="111"/>
      <c r="I44" s="11">
        <f>IF(G44&lt;&gt;0, G44,H44*($C$5-($I$43+$I$47)))</f>
        <v>0</v>
      </c>
      <c r="J44" s="22">
        <f>IF(H44&lt;&gt;0, H44, IF($C$5=0,0,G44/($C$5-($I$43+$I$47))))</f>
        <v>0</v>
      </c>
      <c r="K44" s="110"/>
      <c r="L44" s="119">
        <f t="shared" ref="L44:L55" si="26">J44</f>
        <v>0</v>
      </c>
      <c r="M44" s="140">
        <f>IF(K44&lt;&gt;0, K44,L44*($C$5-($I$43+$I$47)))</f>
        <v>0</v>
      </c>
      <c r="N44" s="141">
        <f>IF(L44&lt;&gt;0, L44, IF($C$5=0,0,K44/($C$5-($I$43+$I$47))))</f>
        <v>0</v>
      </c>
    </row>
    <row r="45" spans="1:14" x14ac:dyDescent="0.25">
      <c r="E45" s="97" t="s">
        <v>57</v>
      </c>
      <c r="F45" s="97" t="s">
        <v>60</v>
      </c>
      <c r="G45" s="110"/>
      <c r="H45" s="111"/>
      <c r="I45" s="11">
        <f>IF(G45&lt;&gt;0, G45,H45*($C$5-($I$43+$I$47)))</f>
        <v>0</v>
      </c>
      <c r="J45" s="22">
        <f>IF(H45&lt;&gt;0, H45, IF($C$5=0,0,G45/($C$5-($I$43+$I$47))))</f>
        <v>0</v>
      </c>
      <c r="K45" s="110"/>
      <c r="L45" s="119">
        <f t="shared" si="26"/>
        <v>0</v>
      </c>
      <c r="M45" s="140">
        <f t="shared" ref="M45:M55" si="27">IF(K45&lt;&gt;0, K45,L45*($C$5-($I$43+$I$47)))</f>
        <v>0</v>
      </c>
      <c r="N45" s="141">
        <f t="shared" ref="N45:N55" si="28">IF(L45&lt;&gt;0, L45, IF($C$5=0,0,K45/($C$5-($I$43+$I$47))))</f>
        <v>0</v>
      </c>
    </row>
    <row r="46" spans="1:14" x14ac:dyDescent="0.25">
      <c r="E46" s="191" t="s">
        <v>78</v>
      </c>
      <c r="F46" s="192"/>
      <c r="G46" s="165" t="s">
        <v>88</v>
      </c>
      <c r="H46" s="166"/>
      <c r="I46" s="123">
        <f>SUM(I43:I45)</f>
        <v>0</v>
      </c>
      <c r="J46" s="124">
        <f>SUM(J43:J45)</f>
        <v>0</v>
      </c>
      <c r="K46" s="165" t="s">
        <v>88</v>
      </c>
      <c r="L46" s="166"/>
      <c r="M46" s="138">
        <f>SUM(M44:M45)</f>
        <v>0</v>
      </c>
      <c r="N46" s="139">
        <f>SUM(N44:N45)</f>
        <v>0</v>
      </c>
    </row>
    <row r="47" spans="1:14" x14ac:dyDescent="0.25">
      <c r="E47" s="98" t="s">
        <v>61</v>
      </c>
      <c r="F47" s="98" t="s">
        <v>58</v>
      </c>
      <c r="G47" s="26"/>
      <c r="H47" s="27"/>
      <c r="I47" s="11">
        <f>IF(G47&lt;&gt;0, G47, $C$5*H47)</f>
        <v>0</v>
      </c>
      <c r="J47" s="22">
        <f>IF(H47&lt;&gt;0, H47, IF($C$5=0,0,G47/$C$5))</f>
        <v>0</v>
      </c>
      <c r="K47" s="147" t="s">
        <v>43</v>
      </c>
      <c r="L47" s="149" t="s">
        <v>43</v>
      </c>
      <c r="M47" s="136" t="str">
        <f t="shared" si="27"/>
        <v>n/a</v>
      </c>
      <c r="N47" s="137" t="str">
        <f t="shared" si="28"/>
        <v>n/a</v>
      </c>
    </row>
    <row r="48" spans="1:14" x14ac:dyDescent="0.25">
      <c r="E48" s="98" t="s">
        <v>61</v>
      </c>
      <c r="F48" s="98" t="s">
        <v>59</v>
      </c>
      <c r="G48" s="26"/>
      <c r="H48" s="27"/>
      <c r="I48" s="11">
        <f>IF(G48&lt;&gt;0, G48,H48*($C$5-($I$43+$I$47)))</f>
        <v>0</v>
      </c>
      <c r="J48" s="22">
        <f>IF(H48&lt;&gt;0, H48, IF($C$5=0,0,G48/($C$5-($I$43+$I$47))))</f>
        <v>0</v>
      </c>
      <c r="K48" s="26"/>
      <c r="L48" s="119">
        <f t="shared" si="26"/>
        <v>0</v>
      </c>
      <c r="M48" s="140">
        <f t="shared" si="27"/>
        <v>0</v>
      </c>
      <c r="N48" s="141">
        <f t="shared" si="28"/>
        <v>0</v>
      </c>
    </row>
    <row r="49" spans="5:14" x14ac:dyDescent="0.25">
      <c r="E49" s="98" t="s">
        <v>61</v>
      </c>
      <c r="F49" s="98" t="s">
        <v>9</v>
      </c>
      <c r="G49" s="26"/>
      <c r="H49" s="27"/>
      <c r="I49" s="11">
        <f t="shared" ref="I49:I50" si="29">IF(G49&lt;&gt;0, G49,H49*($C$5-($I$43+$I$47)))</f>
        <v>0</v>
      </c>
      <c r="J49" s="22">
        <f t="shared" ref="J49:J55" si="30">IF(H49&lt;&gt;0, H49, IF($C$5=0,0,G49/($C$5-($I$43+$I$47))))</f>
        <v>0</v>
      </c>
      <c r="K49" s="26"/>
      <c r="L49" s="119">
        <f t="shared" si="26"/>
        <v>0</v>
      </c>
      <c r="M49" s="140">
        <f t="shared" si="27"/>
        <v>0</v>
      </c>
      <c r="N49" s="141">
        <f t="shared" si="28"/>
        <v>0</v>
      </c>
    </row>
    <row r="50" spans="5:14" x14ac:dyDescent="0.25">
      <c r="E50" s="98" t="s">
        <v>61</v>
      </c>
      <c r="F50" s="98" t="s">
        <v>60</v>
      </c>
      <c r="G50" s="26"/>
      <c r="H50" s="27"/>
      <c r="I50" s="11">
        <f t="shared" si="29"/>
        <v>0</v>
      </c>
      <c r="J50" s="22">
        <f t="shared" si="30"/>
        <v>0</v>
      </c>
      <c r="K50" s="26"/>
      <c r="L50" s="119">
        <f t="shared" si="26"/>
        <v>0</v>
      </c>
      <c r="M50" s="140">
        <f t="shared" si="27"/>
        <v>0</v>
      </c>
      <c r="N50" s="141">
        <f t="shared" si="28"/>
        <v>0</v>
      </c>
    </row>
    <row r="51" spans="5:14" x14ac:dyDescent="0.25">
      <c r="E51" s="193" t="s">
        <v>79</v>
      </c>
      <c r="F51" s="194"/>
      <c r="G51" s="163" t="s">
        <v>88</v>
      </c>
      <c r="H51" s="164"/>
      <c r="I51" s="125">
        <f t="shared" ref="I51" si="31">SUM(I47:I50)</f>
        <v>0</v>
      </c>
      <c r="J51" s="151">
        <f>SUM(J47:J50)</f>
        <v>0</v>
      </c>
      <c r="K51" s="163" t="s">
        <v>88</v>
      </c>
      <c r="L51" s="164"/>
      <c r="M51" s="154">
        <f>SUM(M48:M50)</f>
        <v>0</v>
      </c>
      <c r="N51" s="155">
        <f>SUM(N48:N50)</f>
        <v>0</v>
      </c>
    </row>
    <row r="52" spans="5:14" x14ac:dyDescent="0.25">
      <c r="E52" s="99" t="s">
        <v>62</v>
      </c>
      <c r="F52" s="99" t="s">
        <v>63</v>
      </c>
      <c r="G52" s="26"/>
      <c r="H52" s="96"/>
      <c r="I52" s="11">
        <f>IF(G52&lt;&gt;0, G52,H52*($C$5-($I$43+$I$47)))</f>
        <v>0</v>
      </c>
      <c r="J52" s="22">
        <f t="shared" si="30"/>
        <v>0</v>
      </c>
      <c r="K52" s="26"/>
      <c r="L52" s="119">
        <f t="shared" si="26"/>
        <v>0</v>
      </c>
      <c r="M52" s="140">
        <f t="shared" si="27"/>
        <v>0</v>
      </c>
      <c r="N52" s="141">
        <f t="shared" si="28"/>
        <v>0</v>
      </c>
    </row>
    <row r="53" spans="5:14" x14ac:dyDescent="0.25">
      <c r="E53" s="99" t="s">
        <v>62</v>
      </c>
      <c r="F53" s="99" t="s">
        <v>64</v>
      </c>
      <c r="G53" s="26"/>
      <c r="H53" s="96"/>
      <c r="I53" s="11">
        <f t="shared" ref="I53:I55" si="32">IF(G53&lt;&gt;0, G53,H53*($C$5-($I$43+$I$47)))</f>
        <v>0</v>
      </c>
      <c r="J53" s="22">
        <f t="shared" si="30"/>
        <v>0</v>
      </c>
      <c r="K53" s="26"/>
      <c r="L53" s="119">
        <f t="shared" si="26"/>
        <v>0</v>
      </c>
      <c r="M53" s="140">
        <f t="shared" si="27"/>
        <v>0</v>
      </c>
      <c r="N53" s="141">
        <f t="shared" si="28"/>
        <v>0</v>
      </c>
    </row>
    <row r="54" spans="5:14" x14ac:dyDescent="0.25">
      <c r="E54" s="99" t="s">
        <v>62</v>
      </c>
      <c r="F54" s="99" t="s">
        <v>8</v>
      </c>
      <c r="G54" s="26"/>
      <c r="H54" s="96"/>
      <c r="I54" s="11">
        <f t="shared" si="32"/>
        <v>0</v>
      </c>
      <c r="J54" s="22">
        <f t="shared" si="30"/>
        <v>0</v>
      </c>
      <c r="K54" s="26"/>
      <c r="L54" s="119">
        <f t="shared" si="26"/>
        <v>0</v>
      </c>
      <c r="M54" s="140">
        <f t="shared" si="27"/>
        <v>0</v>
      </c>
      <c r="N54" s="141">
        <f t="shared" si="28"/>
        <v>0</v>
      </c>
    </row>
    <row r="55" spans="5:14" x14ac:dyDescent="0.25">
      <c r="E55" s="99" t="s">
        <v>62</v>
      </c>
      <c r="F55" s="99" t="s">
        <v>9</v>
      </c>
      <c r="G55" s="26"/>
      <c r="H55" s="96"/>
      <c r="I55" s="11">
        <f t="shared" si="32"/>
        <v>0</v>
      </c>
      <c r="J55" s="22">
        <f t="shared" si="30"/>
        <v>0</v>
      </c>
      <c r="K55" s="26"/>
      <c r="L55" s="119">
        <f t="shared" si="26"/>
        <v>0</v>
      </c>
      <c r="M55" s="140">
        <f t="shared" si="27"/>
        <v>0</v>
      </c>
      <c r="N55" s="141">
        <f t="shared" si="28"/>
        <v>0</v>
      </c>
    </row>
    <row r="56" spans="5:14" x14ac:dyDescent="0.25">
      <c r="E56" s="195" t="s">
        <v>80</v>
      </c>
      <c r="F56" s="196"/>
      <c r="G56" s="159" t="s">
        <v>88</v>
      </c>
      <c r="H56" s="160"/>
      <c r="I56" s="127">
        <f t="shared" ref="I56:N56" si="33">SUM(I52:I55)</f>
        <v>0</v>
      </c>
      <c r="J56" s="128">
        <f t="shared" si="33"/>
        <v>0</v>
      </c>
      <c r="K56" s="159" t="s">
        <v>88</v>
      </c>
      <c r="L56" s="160"/>
      <c r="M56" s="127">
        <f t="shared" si="33"/>
        <v>0</v>
      </c>
      <c r="N56" s="128">
        <f t="shared" si="33"/>
        <v>0</v>
      </c>
    </row>
    <row r="57" spans="5:14" x14ac:dyDescent="0.25">
      <c r="I57" s="100">
        <f>I46+I51+I56</f>
        <v>0</v>
      </c>
      <c r="J57" s="101">
        <f>J46+J51+J56</f>
        <v>0</v>
      </c>
      <c r="M57" s="100">
        <f>M46+M51+M56</f>
        <v>0</v>
      </c>
      <c r="N57" s="101">
        <f>N46+N51+N56</f>
        <v>0</v>
      </c>
    </row>
    <row r="58" spans="5:14" x14ac:dyDescent="0.25">
      <c r="E58" s="167"/>
      <c r="F58" s="167"/>
      <c r="G58" s="167"/>
      <c r="H58" s="167"/>
      <c r="I58" s="167"/>
      <c r="J58" s="167"/>
    </row>
    <row r="59" spans="5:14" x14ac:dyDescent="0.25">
      <c r="E59" s="168" t="s">
        <v>69</v>
      </c>
      <c r="F59" s="168"/>
      <c r="G59" s="169"/>
      <c r="H59" s="169"/>
      <c r="I59" s="169"/>
      <c r="J59" s="169"/>
      <c r="K59" s="169"/>
      <c r="L59" s="169"/>
      <c r="M59" s="169"/>
      <c r="N59" s="169"/>
    </row>
    <row r="60" spans="5:14" x14ac:dyDescent="0.25">
      <c r="E60" s="199" t="s">
        <v>66</v>
      </c>
      <c r="F60" s="197" t="s">
        <v>56</v>
      </c>
      <c r="G60" s="170" t="s">
        <v>65</v>
      </c>
      <c r="H60" s="171"/>
      <c r="I60" s="171"/>
      <c r="J60" s="172"/>
      <c r="K60" s="170" t="s">
        <v>6</v>
      </c>
      <c r="L60" s="171"/>
      <c r="M60" s="171"/>
      <c r="N60" s="172"/>
    </row>
    <row r="61" spans="5:14" x14ac:dyDescent="0.25">
      <c r="E61" s="200"/>
      <c r="F61" s="198"/>
      <c r="G61" s="17" t="s">
        <v>4</v>
      </c>
      <c r="H61" s="115" t="s">
        <v>5</v>
      </c>
      <c r="I61" s="115" t="s">
        <v>4</v>
      </c>
      <c r="J61" s="95" t="s">
        <v>5</v>
      </c>
      <c r="K61" s="17" t="s">
        <v>4</v>
      </c>
      <c r="L61" s="115" t="s">
        <v>5</v>
      </c>
      <c r="M61" s="115" t="s">
        <v>4</v>
      </c>
      <c r="N61" s="95" t="s">
        <v>5</v>
      </c>
    </row>
    <row r="62" spans="5:14" x14ac:dyDescent="0.25">
      <c r="E62" s="97" t="s">
        <v>57</v>
      </c>
      <c r="F62" s="97" t="s">
        <v>58</v>
      </c>
      <c r="G62" s="110"/>
      <c r="H62" s="118"/>
      <c r="I62" s="11">
        <f>IF(G62&lt;&gt;0, G62, $C$6*H62)</f>
        <v>0</v>
      </c>
      <c r="J62" s="22">
        <f>IF(H62&lt;&gt;0, H62, IF($C$6=0,0,G62/$C$6))</f>
        <v>0</v>
      </c>
      <c r="K62" s="144" t="s">
        <v>43</v>
      </c>
      <c r="L62" s="149" t="s">
        <v>43</v>
      </c>
      <c r="M62" s="147" t="str">
        <f t="shared" ref="M62" si="34">IF(K62&lt;&gt;0, K62, $C$3*L62)</f>
        <v>n/a</v>
      </c>
      <c r="N62" s="148" t="str">
        <f t="shared" ref="N62" si="35">IF(L62&lt;&gt;0, L62, IF($C$3=0,0,K62/$C$3))</f>
        <v>n/a</v>
      </c>
    </row>
    <row r="63" spans="5:14" x14ac:dyDescent="0.25">
      <c r="E63" s="97" t="s">
        <v>57</v>
      </c>
      <c r="F63" s="97" t="s">
        <v>59</v>
      </c>
      <c r="G63" s="110"/>
      <c r="H63" s="118"/>
      <c r="I63" s="11">
        <f>IF(G63&lt;&gt;0, G63,H63*($C$6-($I$62+$I$66)))</f>
        <v>0</v>
      </c>
      <c r="J63" s="22">
        <f>IF(H63&lt;&gt;0, H63, IF($C$6=0,0,G63/($C$6-($I$62+$I$66))))</f>
        <v>0</v>
      </c>
      <c r="K63" s="110"/>
      <c r="L63" s="119">
        <f t="shared" ref="L63:L74" si="36">J63</f>
        <v>0</v>
      </c>
      <c r="M63" s="11">
        <f>IF(K63&lt;&gt;0, K63,L63*($C$6-($I$62+$I$66)))</f>
        <v>0</v>
      </c>
      <c r="N63" s="22">
        <f>IF(L63&lt;&gt;0, L63, IF($C$6=0,0,K63/($C$6-($I$62+$I$66))))</f>
        <v>0</v>
      </c>
    </row>
    <row r="64" spans="5:14" x14ac:dyDescent="0.25">
      <c r="E64" s="97" t="s">
        <v>57</v>
      </c>
      <c r="F64" s="97" t="s">
        <v>60</v>
      </c>
      <c r="G64" s="110"/>
      <c r="H64" s="118"/>
      <c r="I64" s="11">
        <f>IF(G64&lt;&gt;0, G64,H64*($C$6-($I$62+$I$66)))</f>
        <v>0</v>
      </c>
      <c r="J64" s="22">
        <f>IF(H64&lt;&gt;0, H64, IF($C$6=0,0,G64/($C$6-($I$62+$I$66))))</f>
        <v>0</v>
      </c>
      <c r="K64" s="110"/>
      <c r="L64" s="119">
        <f t="shared" si="36"/>
        <v>0</v>
      </c>
      <c r="M64" s="11">
        <f t="shared" ref="M64:M74" si="37">IF(K64&lt;&gt;0, K64,L64*($C$6-($I$62+$I$66)))</f>
        <v>0</v>
      </c>
      <c r="N64" s="22">
        <f t="shared" ref="N64:N74" si="38">IF(L64&lt;&gt;0, L64, IF($C$6=0,0,K64/($C$6-($I$62+$I$66))))</f>
        <v>0</v>
      </c>
    </row>
    <row r="65" spans="5:14" x14ac:dyDescent="0.25">
      <c r="E65" s="191" t="s">
        <v>78</v>
      </c>
      <c r="F65" s="192"/>
      <c r="G65" s="165" t="s">
        <v>88</v>
      </c>
      <c r="H65" s="166"/>
      <c r="I65" s="123">
        <f>SUM(I62:I64)</f>
        <v>0</v>
      </c>
      <c r="J65" s="124">
        <f>SUM(J62:J64)</f>
        <v>0</v>
      </c>
      <c r="K65" s="165" t="s">
        <v>88</v>
      </c>
      <c r="L65" s="166"/>
      <c r="M65" s="152">
        <f>SUM(M63:M64)</f>
        <v>0</v>
      </c>
      <c r="N65" s="153">
        <f>SUM(N63:N64)</f>
        <v>0</v>
      </c>
    </row>
    <row r="66" spans="5:14" x14ac:dyDescent="0.25">
      <c r="E66" s="98" t="s">
        <v>61</v>
      </c>
      <c r="F66" s="98" t="s">
        <v>58</v>
      </c>
      <c r="G66" s="26"/>
      <c r="H66" s="27"/>
      <c r="I66" s="11">
        <f>IF(G66&lt;&gt;0, G66, $C$6*H66)</f>
        <v>0</v>
      </c>
      <c r="J66" s="22">
        <f>IF(H66&lt;&gt;0, H66, IF($C$6=0,0,G66/$C$6))</f>
        <v>0</v>
      </c>
      <c r="K66" s="147" t="s">
        <v>43</v>
      </c>
      <c r="L66" s="149" t="s">
        <v>43</v>
      </c>
      <c r="M66" s="136" t="str">
        <f t="shared" si="37"/>
        <v>n/a</v>
      </c>
      <c r="N66" s="137" t="str">
        <f t="shared" si="38"/>
        <v>n/a</v>
      </c>
    </row>
    <row r="67" spans="5:14" x14ac:dyDescent="0.25">
      <c r="E67" s="98" t="s">
        <v>61</v>
      </c>
      <c r="F67" s="98" t="s">
        <v>59</v>
      </c>
      <c r="G67" s="26"/>
      <c r="H67" s="27"/>
      <c r="I67" s="11">
        <f>IF(G67&lt;&gt;0, G67,H67*($C$6-($I$62+$I$66)))</f>
        <v>0</v>
      </c>
      <c r="J67" s="22">
        <f>IF(H67&lt;&gt;0, H67, IF($C$6=0,0,G67/($C$6-($I$62+$I$66))))</f>
        <v>0</v>
      </c>
      <c r="K67" s="26"/>
      <c r="L67" s="119">
        <f t="shared" si="36"/>
        <v>0</v>
      </c>
      <c r="M67" s="11">
        <f t="shared" si="37"/>
        <v>0</v>
      </c>
      <c r="N67" s="22">
        <f t="shared" si="38"/>
        <v>0</v>
      </c>
    </row>
    <row r="68" spans="5:14" x14ac:dyDescent="0.25">
      <c r="E68" s="98" t="s">
        <v>61</v>
      </c>
      <c r="F68" s="98" t="s">
        <v>9</v>
      </c>
      <c r="G68" s="26"/>
      <c r="H68" s="27"/>
      <c r="I68" s="11">
        <f t="shared" ref="I68:I74" si="39">IF(G68&lt;&gt;0, G68,H68*($C$6-($I$62+$I$66)))</f>
        <v>0</v>
      </c>
      <c r="J68" s="22">
        <f t="shared" ref="J68:J74" si="40">IF(H68&lt;&gt;0, H68, IF($C$6=0,0,G68/($C$6-($I$62+$I$66))))</f>
        <v>0</v>
      </c>
      <c r="K68" s="26"/>
      <c r="L68" s="119">
        <f t="shared" si="36"/>
        <v>0</v>
      </c>
      <c r="M68" s="11">
        <f t="shared" si="37"/>
        <v>0</v>
      </c>
      <c r="N68" s="22">
        <f t="shared" si="38"/>
        <v>0</v>
      </c>
    </row>
    <row r="69" spans="5:14" x14ac:dyDescent="0.25">
      <c r="E69" s="98" t="s">
        <v>61</v>
      </c>
      <c r="F69" s="98" t="s">
        <v>60</v>
      </c>
      <c r="G69" s="26"/>
      <c r="H69" s="27"/>
      <c r="I69" s="11">
        <f t="shared" si="39"/>
        <v>0</v>
      </c>
      <c r="J69" s="22">
        <f t="shared" si="40"/>
        <v>0</v>
      </c>
      <c r="K69" s="26"/>
      <c r="L69" s="119">
        <f t="shared" si="36"/>
        <v>0</v>
      </c>
      <c r="M69" s="11">
        <f t="shared" si="37"/>
        <v>0</v>
      </c>
      <c r="N69" s="22">
        <f t="shared" si="38"/>
        <v>0</v>
      </c>
    </row>
    <row r="70" spans="5:14" x14ac:dyDescent="0.25">
      <c r="E70" s="193" t="s">
        <v>79</v>
      </c>
      <c r="F70" s="194"/>
      <c r="G70" s="163" t="s">
        <v>88</v>
      </c>
      <c r="H70" s="164"/>
      <c r="I70" s="150">
        <f>SUM(I66:I69)</f>
        <v>0</v>
      </c>
      <c r="J70" s="151">
        <f>SUM(J66:J69)</f>
        <v>0</v>
      </c>
      <c r="K70" s="163" t="s">
        <v>88</v>
      </c>
      <c r="L70" s="164"/>
      <c r="M70" s="150">
        <f>SUM(M67:M69)</f>
        <v>0</v>
      </c>
      <c r="N70" s="151">
        <f>SUM(N67:N69)</f>
        <v>0</v>
      </c>
    </row>
    <row r="71" spans="5:14" x14ac:dyDescent="0.25">
      <c r="E71" s="99" t="s">
        <v>62</v>
      </c>
      <c r="F71" s="99" t="s">
        <v>63</v>
      </c>
      <c r="G71" s="26"/>
      <c r="H71" s="96"/>
      <c r="I71" s="11">
        <f t="shared" si="39"/>
        <v>0</v>
      </c>
      <c r="J71" s="22">
        <f t="shared" si="40"/>
        <v>0</v>
      </c>
      <c r="K71" s="26"/>
      <c r="L71" s="119">
        <f t="shared" si="36"/>
        <v>0</v>
      </c>
      <c r="M71" s="11">
        <f t="shared" si="37"/>
        <v>0</v>
      </c>
      <c r="N71" s="22">
        <f t="shared" si="38"/>
        <v>0</v>
      </c>
    </row>
    <row r="72" spans="5:14" x14ac:dyDescent="0.25">
      <c r="E72" s="99" t="s">
        <v>62</v>
      </c>
      <c r="F72" s="99" t="s">
        <v>64</v>
      </c>
      <c r="G72" s="26"/>
      <c r="H72" s="96"/>
      <c r="I72" s="11">
        <f t="shared" si="39"/>
        <v>0</v>
      </c>
      <c r="J72" s="22">
        <f t="shared" si="40"/>
        <v>0</v>
      </c>
      <c r="K72" s="26"/>
      <c r="L72" s="119">
        <f t="shared" si="36"/>
        <v>0</v>
      </c>
      <c r="M72" s="11">
        <f t="shared" si="37"/>
        <v>0</v>
      </c>
      <c r="N72" s="22">
        <f t="shared" si="38"/>
        <v>0</v>
      </c>
    </row>
    <row r="73" spans="5:14" x14ac:dyDescent="0.25">
      <c r="E73" s="99" t="s">
        <v>62</v>
      </c>
      <c r="F73" s="99" t="s">
        <v>8</v>
      </c>
      <c r="G73" s="26"/>
      <c r="H73" s="96"/>
      <c r="I73" s="11">
        <f t="shared" si="39"/>
        <v>0</v>
      </c>
      <c r="J73" s="22">
        <f t="shared" si="40"/>
        <v>0</v>
      </c>
      <c r="K73" s="26"/>
      <c r="L73" s="119">
        <f t="shared" si="36"/>
        <v>0</v>
      </c>
      <c r="M73" s="11">
        <f t="shared" si="37"/>
        <v>0</v>
      </c>
      <c r="N73" s="22">
        <f t="shared" si="38"/>
        <v>0</v>
      </c>
    </row>
    <row r="74" spans="5:14" x14ac:dyDescent="0.25">
      <c r="E74" s="99" t="s">
        <v>62</v>
      </c>
      <c r="F74" s="99" t="s">
        <v>9</v>
      </c>
      <c r="G74" s="26"/>
      <c r="H74" s="96"/>
      <c r="I74" s="11">
        <f t="shared" si="39"/>
        <v>0</v>
      </c>
      <c r="J74" s="22">
        <f t="shared" si="40"/>
        <v>0</v>
      </c>
      <c r="K74" s="26"/>
      <c r="L74" s="119">
        <f t="shared" si="36"/>
        <v>0</v>
      </c>
      <c r="M74" s="11">
        <f t="shared" si="37"/>
        <v>0</v>
      </c>
      <c r="N74" s="22">
        <f t="shared" si="38"/>
        <v>0</v>
      </c>
    </row>
    <row r="75" spans="5:14" x14ac:dyDescent="0.25">
      <c r="E75" s="195" t="s">
        <v>80</v>
      </c>
      <c r="F75" s="196"/>
      <c r="G75" s="159" t="s">
        <v>88</v>
      </c>
      <c r="H75" s="160"/>
      <c r="I75" s="127">
        <f t="shared" ref="I75:N75" si="41">SUM(I71:I74)</f>
        <v>0</v>
      </c>
      <c r="J75" s="128">
        <f t="shared" si="41"/>
        <v>0</v>
      </c>
      <c r="K75" s="159" t="s">
        <v>88</v>
      </c>
      <c r="L75" s="160"/>
      <c r="M75" s="127">
        <f t="shared" si="41"/>
        <v>0</v>
      </c>
      <c r="N75" s="128">
        <f t="shared" si="41"/>
        <v>0</v>
      </c>
    </row>
    <row r="76" spans="5:14" x14ac:dyDescent="0.25">
      <c r="I76" s="100">
        <f>I65+I70+I75</f>
        <v>0</v>
      </c>
      <c r="J76" s="101">
        <f>J65+J70+J75</f>
        <v>0</v>
      </c>
      <c r="M76" s="100">
        <f>M65+M70+M75</f>
        <v>0</v>
      </c>
      <c r="N76" s="101">
        <f>N65+N70+N75</f>
        <v>0</v>
      </c>
    </row>
    <row r="77" spans="5:14" x14ac:dyDescent="0.25">
      <c r="E77" s="18"/>
      <c r="F77" s="18"/>
      <c r="G77" s="18"/>
      <c r="H77" s="18"/>
      <c r="I77" s="18"/>
      <c r="J77" s="18"/>
    </row>
    <row r="78" spans="5:14" x14ac:dyDescent="0.25">
      <c r="E78" s="168" t="s">
        <v>70</v>
      </c>
      <c r="F78" s="168"/>
      <c r="G78" s="169"/>
      <c r="H78" s="169"/>
      <c r="I78" s="169"/>
      <c r="J78" s="169"/>
      <c r="K78" s="169"/>
      <c r="L78" s="169"/>
      <c r="M78" s="169"/>
      <c r="N78" s="169"/>
    </row>
    <row r="79" spans="5:14" x14ac:dyDescent="0.25">
      <c r="E79" s="199" t="s">
        <v>66</v>
      </c>
      <c r="F79" s="197" t="s">
        <v>56</v>
      </c>
      <c r="G79" s="170" t="s">
        <v>65</v>
      </c>
      <c r="H79" s="171"/>
      <c r="I79" s="171"/>
      <c r="J79" s="171"/>
      <c r="K79" s="170" t="s">
        <v>6</v>
      </c>
      <c r="L79" s="171"/>
      <c r="M79" s="171"/>
      <c r="N79" s="172"/>
    </row>
    <row r="80" spans="5:14" x14ac:dyDescent="0.25">
      <c r="E80" s="200"/>
      <c r="F80" s="198"/>
      <c r="G80" s="17" t="s">
        <v>4</v>
      </c>
      <c r="H80" s="115" t="s">
        <v>5</v>
      </c>
      <c r="I80" s="115" t="s">
        <v>4</v>
      </c>
      <c r="J80" s="115" t="s">
        <v>5</v>
      </c>
      <c r="K80" s="17" t="s">
        <v>4</v>
      </c>
      <c r="L80" s="115" t="s">
        <v>5</v>
      </c>
      <c r="M80" s="115" t="s">
        <v>4</v>
      </c>
      <c r="N80" s="95" t="s">
        <v>5</v>
      </c>
    </row>
    <row r="81" spans="5:14" x14ac:dyDescent="0.25">
      <c r="E81" s="97" t="s">
        <v>57</v>
      </c>
      <c r="F81" s="97" t="s">
        <v>58</v>
      </c>
      <c r="G81" s="110"/>
      <c r="H81" s="111"/>
      <c r="I81" s="11">
        <f>IF(G81&lt;&gt;0, G81, $C$7*H81)</f>
        <v>0</v>
      </c>
      <c r="J81" s="22">
        <f>IF(H81&lt;&gt;0, H81, IF($C$7=0,0,G81/$C$7))</f>
        <v>0</v>
      </c>
      <c r="K81" s="144" t="s">
        <v>43</v>
      </c>
      <c r="L81" s="145" t="s">
        <v>43</v>
      </c>
      <c r="M81" s="147" t="str">
        <f t="shared" ref="M81" si="42">IF(K81&lt;&gt;0, K81, $C$3*L81)</f>
        <v>n/a</v>
      </c>
      <c r="N81" s="148" t="str">
        <f t="shared" ref="N81" si="43">IF(L81&lt;&gt;0, L81, IF($C$3=0,0,K81/$C$3))</f>
        <v>n/a</v>
      </c>
    </row>
    <row r="82" spans="5:14" x14ac:dyDescent="0.25">
      <c r="E82" s="97" t="s">
        <v>57</v>
      </c>
      <c r="F82" s="97" t="s">
        <v>59</v>
      </c>
      <c r="G82" s="110"/>
      <c r="H82" s="111"/>
      <c r="I82" s="11">
        <f>IF(G82&lt;&gt;0, G82,H82*($C$7-($I$81+$I$85)))</f>
        <v>0</v>
      </c>
      <c r="J82" s="22">
        <f>IF(H82&lt;&gt;0, H82, IF($C$7=0,0,G82/($C$7-($I$81+$I$85))))</f>
        <v>0</v>
      </c>
      <c r="K82" s="110"/>
      <c r="L82" s="109">
        <f t="shared" ref="L82:L93" si="44">J82</f>
        <v>0</v>
      </c>
      <c r="M82" s="11">
        <f>IF(K82&lt;&gt;0, K82,L82*($C$7-($I$81+$I$85)))</f>
        <v>0</v>
      </c>
      <c r="N82" s="22">
        <f>IF(L82&lt;&gt;0, L82, IF($C$7=0,0,K82/($C$7-($I$81+$I$85))))</f>
        <v>0</v>
      </c>
    </row>
    <row r="83" spans="5:14" x14ac:dyDescent="0.25">
      <c r="E83" s="97" t="s">
        <v>57</v>
      </c>
      <c r="F83" s="97" t="s">
        <v>60</v>
      </c>
      <c r="G83" s="110"/>
      <c r="H83" s="111"/>
      <c r="I83" s="11">
        <f>IF(G83&lt;&gt;0, G83,H83*($C$7-($I$81+$I$85)))</f>
        <v>0</v>
      </c>
      <c r="J83" s="22">
        <f>IF(H83&lt;&gt;0, H83, IF($C$7=0,0,G83/($C$7-($I$81+$I$85))))</f>
        <v>0</v>
      </c>
      <c r="K83" s="110"/>
      <c r="L83" s="109">
        <f t="shared" si="44"/>
        <v>0</v>
      </c>
      <c r="M83" s="11">
        <f t="shared" ref="M83:M93" si="45">IF(K83&lt;&gt;0, K83,L83*($C$7-($I$81+$I$85)))</f>
        <v>0</v>
      </c>
      <c r="N83" s="22">
        <f t="shared" ref="N83:N93" si="46">IF(L83&lt;&gt;0, L83, IF($C$7=0,0,K83/($C$7-($I$81+$I$85))))</f>
        <v>0</v>
      </c>
    </row>
    <row r="84" spans="5:14" x14ac:dyDescent="0.25">
      <c r="E84" s="191" t="s">
        <v>78</v>
      </c>
      <c r="F84" s="192"/>
      <c r="G84" s="165" t="s">
        <v>88</v>
      </c>
      <c r="H84" s="166"/>
      <c r="I84" s="123">
        <f>SUM(I81:I83)</f>
        <v>0</v>
      </c>
      <c r="J84" s="124">
        <f>SUM(J81:J83)</f>
        <v>0</v>
      </c>
      <c r="K84" s="165" t="s">
        <v>88</v>
      </c>
      <c r="L84" s="166"/>
      <c r="M84" s="152">
        <f>SUM(M82:M83)</f>
        <v>0</v>
      </c>
      <c r="N84" s="153">
        <f>SUM(N82:N83)</f>
        <v>0</v>
      </c>
    </row>
    <row r="85" spans="5:14" x14ac:dyDescent="0.25">
      <c r="E85" s="98" t="s">
        <v>61</v>
      </c>
      <c r="F85" s="98" t="s">
        <v>58</v>
      </c>
      <c r="G85" s="26"/>
      <c r="H85" s="27"/>
      <c r="I85" s="11">
        <f>IF(G85&lt;&gt;0, G85, $C$7*H85)</f>
        <v>0</v>
      </c>
      <c r="J85" s="22">
        <f>IF(H85&lt;&gt;0, H85, IF($C$7=0,0,G85/$C$7))</f>
        <v>0</v>
      </c>
      <c r="K85" s="147" t="s">
        <v>43</v>
      </c>
      <c r="L85" s="145" t="s">
        <v>43</v>
      </c>
      <c r="M85" s="136" t="str">
        <f t="shared" si="45"/>
        <v>n/a</v>
      </c>
      <c r="N85" s="137" t="str">
        <f t="shared" si="46"/>
        <v>n/a</v>
      </c>
    </row>
    <row r="86" spans="5:14" x14ac:dyDescent="0.25">
      <c r="E86" s="98" t="s">
        <v>61</v>
      </c>
      <c r="F86" s="98" t="s">
        <v>59</v>
      </c>
      <c r="G86" s="26"/>
      <c r="H86" s="27"/>
      <c r="I86" s="11">
        <f>IF(G86&lt;&gt;0, G86,H86*($C$7-($I$81+$I$85)))</f>
        <v>0</v>
      </c>
      <c r="J86" s="22">
        <f>IF(H86&lt;&gt;0, H86, IF($C$7=0,0,G86/($C$7-($I$81+$I$85))))</f>
        <v>0</v>
      </c>
      <c r="K86" s="26"/>
      <c r="L86" s="109">
        <f t="shared" si="44"/>
        <v>0</v>
      </c>
      <c r="M86" s="11">
        <f t="shared" si="45"/>
        <v>0</v>
      </c>
      <c r="N86" s="22">
        <f t="shared" si="46"/>
        <v>0</v>
      </c>
    </row>
    <row r="87" spans="5:14" x14ac:dyDescent="0.25">
      <c r="E87" s="98" t="s">
        <v>61</v>
      </c>
      <c r="F87" s="98" t="s">
        <v>9</v>
      </c>
      <c r="G87" s="26"/>
      <c r="H87" s="27"/>
      <c r="I87" s="11">
        <f t="shared" ref="I87:I88" si="47">IF(G87&lt;&gt;0, G87,H87*($C$7-($I$81+$I$85)))</f>
        <v>0</v>
      </c>
      <c r="J87" s="22">
        <f t="shared" ref="J87:J93" si="48">IF(H87&lt;&gt;0, H87, IF($C$7=0,0,G87/($C$7-($I$81+$I$85))))</f>
        <v>0</v>
      </c>
      <c r="K87" s="26"/>
      <c r="L87" s="109">
        <f t="shared" si="44"/>
        <v>0</v>
      </c>
      <c r="M87" s="11">
        <f t="shared" si="45"/>
        <v>0</v>
      </c>
      <c r="N87" s="22">
        <f t="shared" si="46"/>
        <v>0</v>
      </c>
    </row>
    <row r="88" spans="5:14" x14ac:dyDescent="0.25">
      <c r="E88" s="98" t="s">
        <v>61</v>
      </c>
      <c r="F88" s="98" t="s">
        <v>60</v>
      </c>
      <c r="G88" s="26"/>
      <c r="H88" s="27"/>
      <c r="I88" s="11">
        <f t="shared" si="47"/>
        <v>0</v>
      </c>
      <c r="J88" s="22">
        <f t="shared" si="48"/>
        <v>0</v>
      </c>
      <c r="K88" s="26"/>
      <c r="L88" s="109">
        <f t="shared" si="44"/>
        <v>0</v>
      </c>
      <c r="M88" s="11">
        <f t="shared" si="45"/>
        <v>0</v>
      </c>
      <c r="N88" s="22">
        <f t="shared" si="46"/>
        <v>0</v>
      </c>
    </row>
    <row r="89" spans="5:14" x14ac:dyDescent="0.25">
      <c r="E89" s="193" t="s">
        <v>79</v>
      </c>
      <c r="F89" s="194"/>
      <c r="G89" s="163" t="s">
        <v>88</v>
      </c>
      <c r="H89" s="164"/>
      <c r="I89" s="150">
        <f>SUM(I85:I88)</f>
        <v>0</v>
      </c>
      <c r="J89" s="151">
        <f>SUM(J85:J88)</f>
        <v>0</v>
      </c>
      <c r="K89" s="163" t="s">
        <v>88</v>
      </c>
      <c r="L89" s="164"/>
      <c r="M89" s="150">
        <f>SUM(M86:M88)</f>
        <v>0</v>
      </c>
      <c r="N89" s="151">
        <f>SUM(N86:N88)</f>
        <v>0</v>
      </c>
    </row>
    <row r="90" spans="5:14" x14ac:dyDescent="0.25">
      <c r="E90" s="99" t="s">
        <v>62</v>
      </c>
      <c r="F90" s="99" t="s">
        <v>63</v>
      </c>
      <c r="G90" s="26"/>
      <c r="H90" s="96"/>
      <c r="I90" s="11">
        <f>IF(G90&lt;&gt;0, G90,H90*($C$7-($I$81+$I$85)))</f>
        <v>0</v>
      </c>
      <c r="J90" s="22">
        <f t="shared" si="48"/>
        <v>0</v>
      </c>
      <c r="K90" s="26"/>
      <c r="L90" s="109">
        <f t="shared" si="44"/>
        <v>0</v>
      </c>
      <c r="M90" s="11">
        <f t="shared" si="45"/>
        <v>0</v>
      </c>
      <c r="N90" s="22">
        <f t="shared" si="46"/>
        <v>0</v>
      </c>
    </row>
    <row r="91" spans="5:14" x14ac:dyDescent="0.25">
      <c r="E91" s="99" t="s">
        <v>62</v>
      </c>
      <c r="F91" s="99" t="s">
        <v>64</v>
      </c>
      <c r="G91" s="26"/>
      <c r="H91" s="96"/>
      <c r="I91" s="11">
        <f t="shared" ref="I91:I93" si="49">IF(G91&lt;&gt;0, G91,H91*($C$7-($I$81+$I$85)))</f>
        <v>0</v>
      </c>
      <c r="J91" s="22">
        <f t="shared" si="48"/>
        <v>0</v>
      </c>
      <c r="K91" s="26"/>
      <c r="L91" s="109">
        <f t="shared" si="44"/>
        <v>0</v>
      </c>
      <c r="M91" s="11">
        <f t="shared" si="45"/>
        <v>0</v>
      </c>
      <c r="N91" s="22">
        <f t="shared" si="46"/>
        <v>0</v>
      </c>
    </row>
    <row r="92" spans="5:14" x14ac:dyDescent="0.25">
      <c r="E92" s="99" t="s">
        <v>62</v>
      </c>
      <c r="F92" s="99" t="s">
        <v>8</v>
      </c>
      <c r="G92" s="26"/>
      <c r="H92" s="96"/>
      <c r="I92" s="11">
        <f t="shared" si="49"/>
        <v>0</v>
      </c>
      <c r="J92" s="22">
        <f t="shared" si="48"/>
        <v>0</v>
      </c>
      <c r="K92" s="26"/>
      <c r="L92" s="109">
        <f t="shared" si="44"/>
        <v>0</v>
      </c>
      <c r="M92" s="11">
        <f t="shared" si="45"/>
        <v>0</v>
      </c>
      <c r="N92" s="22">
        <f t="shared" si="46"/>
        <v>0</v>
      </c>
    </row>
    <row r="93" spans="5:14" x14ac:dyDescent="0.25">
      <c r="E93" s="99" t="s">
        <v>62</v>
      </c>
      <c r="F93" s="99" t="s">
        <v>9</v>
      </c>
      <c r="G93" s="26"/>
      <c r="H93" s="96"/>
      <c r="I93" s="11">
        <f t="shared" si="49"/>
        <v>0</v>
      </c>
      <c r="J93" s="22">
        <f t="shared" si="48"/>
        <v>0</v>
      </c>
      <c r="K93" s="26"/>
      <c r="L93" s="109">
        <f t="shared" si="44"/>
        <v>0</v>
      </c>
      <c r="M93" s="11">
        <f t="shared" si="45"/>
        <v>0</v>
      </c>
      <c r="N93" s="22">
        <f t="shared" si="46"/>
        <v>0</v>
      </c>
    </row>
    <row r="94" spans="5:14" x14ac:dyDescent="0.25">
      <c r="E94" s="195" t="s">
        <v>80</v>
      </c>
      <c r="F94" s="196"/>
      <c r="G94" s="159" t="s">
        <v>88</v>
      </c>
      <c r="H94" s="160"/>
      <c r="I94" s="127">
        <f t="shared" ref="I94:N94" si="50">SUM(I90:I93)</f>
        <v>0</v>
      </c>
      <c r="J94" s="128">
        <f t="shared" si="50"/>
        <v>0</v>
      </c>
      <c r="K94" s="159" t="s">
        <v>88</v>
      </c>
      <c r="L94" s="160"/>
      <c r="M94" s="127">
        <f t="shared" si="50"/>
        <v>0</v>
      </c>
      <c r="N94" s="128">
        <f t="shared" si="50"/>
        <v>0</v>
      </c>
    </row>
    <row r="95" spans="5:14" x14ac:dyDescent="0.25">
      <c r="I95" s="100">
        <f>I84+I89+I94</f>
        <v>0</v>
      </c>
      <c r="J95" s="101">
        <f>J84+J89+J94</f>
        <v>0</v>
      </c>
      <c r="M95" s="100">
        <f>M84+M89+M94</f>
        <v>0</v>
      </c>
      <c r="N95" s="101">
        <f>N84+N89+N94</f>
        <v>0</v>
      </c>
    </row>
    <row r="96" spans="5:14" x14ac:dyDescent="0.25">
      <c r="E96" s="167"/>
      <c r="F96" s="167"/>
      <c r="G96" s="167"/>
      <c r="H96" s="167"/>
      <c r="I96" s="167"/>
      <c r="J96" s="167"/>
    </row>
    <row r="97" spans="5:10" x14ac:dyDescent="0.25">
      <c r="E97" s="93"/>
      <c r="F97" s="93"/>
      <c r="G97" s="93"/>
      <c r="H97" s="93"/>
      <c r="I97" s="93"/>
      <c r="J97" s="93"/>
    </row>
    <row r="98" spans="5:10" x14ac:dyDescent="0.25">
      <c r="E98" s="18"/>
      <c r="F98" s="18"/>
      <c r="G98" s="85"/>
      <c r="H98" s="94"/>
      <c r="I98" s="85"/>
      <c r="J98" s="103"/>
    </row>
    <row r="99" spans="5:10" x14ac:dyDescent="0.25">
      <c r="E99" s="18"/>
      <c r="F99" s="18"/>
      <c r="G99" s="85"/>
      <c r="H99" s="94"/>
      <c r="I99" s="85"/>
      <c r="J99" s="103"/>
    </row>
    <row r="100" spans="5:10" x14ac:dyDescent="0.25">
      <c r="E100" s="18"/>
      <c r="F100" s="18"/>
      <c r="G100" s="85"/>
      <c r="H100" s="94"/>
      <c r="I100" s="85"/>
      <c r="J100" s="103"/>
    </row>
    <row r="101" spans="5:10" x14ac:dyDescent="0.25">
      <c r="E101" s="18"/>
      <c r="F101" s="18"/>
      <c r="G101" s="18"/>
      <c r="H101" s="18"/>
      <c r="I101" s="21"/>
      <c r="J101" s="102"/>
    </row>
    <row r="102" spans="5:10" x14ac:dyDescent="0.25">
      <c r="E102" s="18"/>
      <c r="F102" s="18"/>
      <c r="G102" s="18"/>
      <c r="H102" s="18"/>
      <c r="I102" s="18"/>
      <c r="J102" s="18"/>
    </row>
    <row r="103" spans="5:10" x14ac:dyDescent="0.25">
      <c r="E103" s="167"/>
      <c r="F103" s="167"/>
      <c r="G103" s="167"/>
      <c r="H103" s="167"/>
      <c r="I103" s="167"/>
      <c r="J103" s="167"/>
    </row>
    <row r="104" spans="5:10" x14ac:dyDescent="0.25">
      <c r="E104" s="93"/>
      <c r="F104" s="93"/>
      <c r="G104" s="93"/>
      <c r="H104" s="93"/>
      <c r="I104" s="93"/>
      <c r="J104" s="93"/>
    </row>
    <row r="105" spans="5:10" x14ac:dyDescent="0.25">
      <c r="E105" s="18"/>
      <c r="F105" s="18"/>
      <c r="G105" s="104"/>
      <c r="H105" s="105"/>
      <c r="I105" s="104"/>
      <c r="J105" s="106"/>
    </row>
    <row r="106" spans="5:10" x14ac:dyDescent="0.25">
      <c r="E106" s="18"/>
      <c r="F106" s="18"/>
      <c r="G106" s="104"/>
      <c r="H106" s="105"/>
      <c r="I106" s="104"/>
      <c r="J106" s="106"/>
    </row>
    <row r="107" spans="5:10" x14ac:dyDescent="0.25">
      <c r="E107" s="18"/>
      <c r="F107" s="18"/>
      <c r="G107" s="104"/>
      <c r="H107" s="105"/>
      <c r="I107" s="104"/>
      <c r="J107" s="106"/>
    </row>
    <row r="108" spans="5:10" x14ac:dyDescent="0.25">
      <c r="E108" s="18"/>
      <c r="F108" s="18"/>
      <c r="G108" s="104"/>
      <c r="H108" s="105"/>
      <c r="I108" s="104"/>
      <c r="J108" s="106"/>
    </row>
    <row r="109" spans="5:10" x14ac:dyDescent="0.25">
      <c r="E109" s="18"/>
      <c r="F109" s="18"/>
      <c r="G109" s="18"/>
      <c r="H109" s="18"/>
      <c r="I109" s="76"/>
      <c r="J109" s="77"/>
    </row>
    <row r="110" spans="5:10" x14ac:dyDescent="0.25">
      <c r="E110" s="18"/>
      <c r="F110" s="18"/>
      <c r="G110" s="18"/>
      <c r="H110" s="18"/>
      <c r="I110" s="18"/>
      <c r="J110" s="18"/>
    </row>
    <row r="111" spans="5:10" x14ac:dyDescent="0.25">
      <c r="E111" s="18"/>
      <c r="F111" s="18"/>
      <c r="G111" s="18"/>
      <c r="H111" s="18"/>
      <c r="I111" s="18"/>
      <c r="J111" s="18"/>
    </row>
  </sheetData>
  <mergeCells count="85">
    <mergeCell ref="E60:E61"/>
    <mergeCell ref="F60:F61"/>
    <mergeCell ref="F79:F80"/>
    <mergeCell ref="E79:E80"/>
    <mergeCell ref="E56:F56"/>
    <mergeCell ref="A9:B9"/>
    <mergeCell ref="E27:F27"/>
    <mergeCell ref="E32:F32"/>
    <mergeCell ref="E37:F37"/>
    <mergeCell ref="E46:F46"/>
    <mergeCell ref="F41:F42"/>
    <mergeCell ref="E41:E42"/>
    <mergeCell ref="K3:N3"/>
    <mergeCell ref="E2:N2"/>
    <mergeCell ref="E21:N21"/>
    <mergeCell ref="G22:J22"/>
    <mergeCell ref="K22:N22"/>
    <mergeCell ref="F3:F4"/>
    <mergeCell ref="E3:E4"/>
    <mergeCell ref="F22:F23"/>
    <mergeCell ref="E22:E23"/>
    <mergeCell ref="E8:F8"/>
    <mergeCell ref="E13:F13"/>
    <mergeCell ref="E18:F18"/>
    <mergeCell ref="A14:C14"/>
    <mergeCell ref="A27:C27"/>
    <mergeCell ref="A39:C39"/>
    <mergeCell ref="G3:J3"/>
    <mergeCell ref="E40:N40"/>
    <mergeCell ref="A6:B6"/>
    <mergeCell ref="A7:B7"/>
    <mergeCell ref="A3:B3"/>
    <mergeCell ref="A4:B4"/>
    <mergeCell ref="A5:B5"/>
    <mergeCell ref="A10:B10"/>
    <mergeCell ref="A11:B11"/>
    <mergeCell ref="A8:B8"/>
    <mergeCell ref="G13:H13"/>
    <mergeCell ref="G8:H8"/>
    <mergeCell ref="G18:H18"/>
    <mergeCell ref="E59:N59"/>
    <mergeCell ref="G60:J60"/>
    <mergeCell ref="K60:N60"/>
    <mergeCell ref="E96:J96"/>
    <mergeCell ref="G51:H51"/>
    <mergeCell ref="G56:H56"/>
    <mergeCell ref="K51:L51"/>
    <mergeCell ref="K56:L56"/>
    <mergeCell ref="K94:L94"/>
    <mergeCell ref="E65:F65"/>
    <mergeCell ref="E70:F70"/>
    <mergeCell ref="E75:F75"/>
    <mergeCell ref="E94:F94"/>
    <mergeCell ref="E89:F89"/>
    <mergeCell ref="E84:F84"/>
    <mergeCell ref="E51:F51"/>
    <mergeCell ref="E103:J103"/>
    <mergeCell ref="E58:J58"/>
    <mergeCell ref="E78:N78"/>
    <mergeCell ref="G79:J79"/>
    <mergeCell ref="K79:N79"/>
    <mergeCell ref="G65:H65"/>
    <mergeCell ref="G70:H70"/>
    <mergeCell ref="G75:H75"/>
    <mergeCell ref="K65:L65"/>
    <mergeCell ref="K70:L70"/>
    <mergeCell ref="K75:L75"/>
    <mergeCell ref="G84:H84"/>
    <mergeCell ref="G89:H89"/>
    <mergeCell ref="G94:H94"/>
    <mergeCell ref="K84:L84"/>
    <mergeCell ref="K89:L89"/>
    <mergeCell ref="K8:L8"/>
    <mergeCell ref="K13:L13"/>
    <mergeCell ref="K18:L18"/>
    <mergeCell ref="G27:H27"/>
    <mergeCell ref="G32:H32"/>
    <mergeCell ref="G37:H37"/>
    <mergeCell ref="K27:L27"/>
    <mergeCell ref="K32:L32"/>
    <mergeCell ref="K37:L37"/>
    <mergeCell ref="G46:H46"/>
    <mergeCell ref="K46:L46"/>
    <mergeCell ref="K41:N41"/>
    <mergeCell ref="G41:J41"/>
  </mergeCells>
  <conditionalFormatting sqref="I1:J1 K8 I38:J39 M38:N38 I57:J58 M57:N57 I76:J77 M76:N76 I95:J1028 M95:N95 I5:J20 M5:N19 I24:J26 I28:J31 I33:J36 M24:N36 I52:I55 I43:J45 I47:J50 J51:J55 M43:N55 I62:J64 I66:J74 M62:N74 I81:J83 M81:N93 I85:J93">
    <cfRule type="cellIs" dxfId="10" priority="24" operator="equal">
      <formula>0</formula>
    </cfRule>
  </conditionalFormatting>
  <conditionalFormatting sqref="I27:K27">
    <cfRule type="cellIs" dxfId="9" priority="13" operator="equal">
      <formula>0</formula>
    </cfRule>
  </conditionalFormatting>
  <conditionalFormatting sqref="I32:J32">
    <cfRule type="cellIs" dxfId="8" priority="12" operator="equal">
      <formula>0</formula>
    </cfRule>
  </conditionalFormatting>
  <conditionalFormatting sqref="I37:J37 M37:N37">
    <cfRule type="cellIs" dxfId="7" priority="11" operator="equal">
      <formula>0</formula>
    </cfRule>
  </conditionalFormatting>
  <conditionalFormatting sqref="I46:J46">
    <cfRule type="cellIs" dxfId="6" priority="10" operator="equal">
      <formula>0</formula>
    </cfRule>
  </conditionalFormatting>
  <conditionalFormatting sqref="I51">
    <cfRule type="cellIs" dxfId="5" priority="9" operator="equal">
      <formula>0</formula>
    </cfRule>
  </conditionalFormatting>
  <conditionalFormatting sqref="I56:J56 M56:N56">
    <cfRule type="cellIs" dxfId="4" priority="8" operator="equal">
      <formula>0</formula>
    </cfRule>
  </conditionalFormatting>
  <conditionalFormatting sqref="I65:J65">
    <cfRule type="cellIs" dxfId="3" priority="7" operator="equal">
      <formula>0</formula>
    </cfRule>
  </conditionalFormatting>
  <conditionalFormatting sqref="I84:J84">
    <cfRule type="cellIs" dxfId="2" priority="6" operator="equal">
      <formula>0</formula>
    </cfRule>
  </conditionalFormatting>
  <conditionalFormatting sqref="I75:J75 M75:N75">
    <cfRule type="cellIs" dxfId="1" priority="3" operator="equal">
      <formula>0</formula>
    </cfRule>
  </conditionalFormatting>
  <conditionalFormatting sqref="I94:J94 M94:N94">
    <cfRule type="cellIs" dxfId="0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8"/>
  <sheetViews>
    <sheetView topLeftCell="A4" workbookViewId="0">
      <selection activeCell="B11" sqref="B11"/>
    </sheetView>
  </sheetViews>
  <sheetFormatPr defaultRowHeight="14.25" x14ac:dyDescent="0.2"/>
  <cols>
    <col min="2" max="2" width="39.375" customWidth="1"/>
    <col min="3" max="6" width="12.25" customWidth="1"/>
    <col min="10" max="10" width="56.25" bestFit="1" customWidth="1"/>
    <col min="11" max="11" width="15.125" customWidth="1"/>
    <col min="12" max="12" width="13.875" customWidth="1"/>
  </cols>
  <sheetData>
    <row r="2" spans="1:14" ht="15" x14ac:dyDescent="0.25">
      <c r="B2" s="28" t="s">
        <v>24</v>
      </c>
    </row>
    <row r="4" spans="1:14" ht="15" thickBot="1" x14ac:dyDescent="0.25"/>
    <row r="5" spans="1:14" ht="51" customHeight="1" thickBot="1" x14ac:dyDescent="0.25">
      <c r="B5" s="29" t="s">
        <v>17</v>
      </c>
      <c r="C5" s="203" t="s">
        <v>18</v>
      </c>
      <c r="D5" s="204"/>
      <c r="E5" s="203" t="s">
        <v>6</v>
      </c>
      <c r="F5" s="204"/>
      <c r="J5" s="29" t="s">
        <v>48</v>
      </c>
      <c r="K5" s="54" t="s">
        <v>51</v>
      </c>
      <c r="L5" s="54" t="s">
        <v>52</v>
      </c>
    </row>
    <row r="6" spans="1:14" ht="15" thickBot="1" x14ac:dyDescent="0.25">
      <c r="B6" s="205" t="s">
        <v>16</v>
      </c>
      <c r="C6" s="206"/>
      <c r="D6" s="206"/>
      <c r="E6" s="206"/>
      <c r="F6" s="207"/>
      <c r="J6" s="47" t="s">
        <v>47</v>
      </c>
      <c r="K6" s="48">
        <f>(Data!$C$10)*(1+Data!$C$11/365)^365</f>
        <v>0</v>
      </c>
      <c r="L6" s="48">
        <f>(Data!$C$10)*(1+Data!$C$11/365)^1825</f>
        <v>0</v>
      </c>
    </row>
    <row r="7" spans="1:14" ht="15" thickBot="1" x14ac:dyDescent="0.25">
      <c r="B7" s="30" t="s">
        <v>91</v>
      </c>
      <c r="C7" s="31">
        <f>IF(Data!C9&lt;&gt;0, Data!C9, Data!$B$15)</f>
        <v>0</v>
      </c>
      <c r="D7" s="37" t="e">
        <f>IF(Data!C15&lt;&gt;0, Data!C15, Data!$C$9/Data!C8)</f>
        <v>#DIV/0!</v>
      </c>
      <c r="E7" s="31" t="s">
        <v>43</v>
      </c>
      <c r="F7" s="32" t="s">
        <v>43</v>
      </c>
      <c r="J7" s="49" t="s">
        <v>49</v>
      </c>
      <c r="K7" s="50" t="e">
        <f>Data!$C$10*(1+(Data!$C$11+Data!C24)/365)^365</f>
        <v>#DIV/0!</v>
      </c>
      <c r="L7" s="50" t="e">
        <f>Data!$C$10*(1+(Data!$C$11+Data!C35)/365)^1825</f>
        <v>#DIV/0!</v>
      </c>
      <c r="N7" s="2"/>
    </row>
    <row r="8" spans="1:14" ht="15.75" thickBot="1" x14ac:dyDescent="0.3">
      <c r="A8" t="s">
        <v>19</v>
      </c>
      <c r="B8" s="84" t="s">
        <v>92</v>
      </c>
      <c r="C8" s="34">
        <f>Data!$B$17</f>
        <v>0</v>
      </c>
      <c r="D8" s="35" t="e">
        <f>Data!$C$17</f>
        <v>#DIV/0!</v>
      </c>
      <c r="E8" s="34">
        <f>Data!$B$28</f>
        <v>0</v>
      </c>
      <c r="F8" s="35" t="e">
        <f>Data!$C$28</f>
        <v>#DIV/0!</v>
      </c>
      <c r="J8" s="51" t="s">
        <v>27</v>
      </c>
      <c r="K8" s="157" t="e">
        <f>K6-K7</f>
        <v>#DIV/0!</v>
      </c>
      <c r="L8" s="157" t="e">
        <f>L6-L7</f>
        <v>#DIV/0!</v>
      </c>
      <c r="N8" s="36"/>
    </row>
    <row r="9" spans="1:14" ht="15.75" thickBot="1" x14ac:dyDescent="0.3">
      <c r="B9" s="205" t="s">
        <v>3</v>
      </c>
      <c r="C9" s="206"/>
      <c r="D9" s="206"/>
      <c r="E9" s="206"/>
      <c r="F9" s="207"/>
      <c r="J9" s="53" t="s">
        <v>50</v>
      </c>
      <c r="K9" s="56" t="e">
        <f>K8/K6</f>
        <v>#DIV/0!</v>
      </c>
      <c r="L9" s="56" t="e">
        <f>L8/L6</f>
        <v>#DIV/0!</v>
      </c>
      <c r="N9" s="19"/>
    </row>
    <row r="10" spans="1:14" ht="15.75" thickBot="1" x14ac:dyDescent="0.3">
      <c r="B10" s="30" t="s">
        <v>32</v>
      </c>
      <c r="C10" s="31">
        <f>Data!I13</f>
        <v>0</v>
      </c>
      <c r="D10" s="32">
        <f>Data!J13</f>
        <v>0</v>
      </c>
      <c r="E10" s="31">
        <f>Data!M13</f>
        <v>0</v>
      </c>
      <c r="F10" s="32">
        <f>Data!N32</f>
        <v>0</v>
      </c>
      <c r="N10" s="19"/>
    </row>
    <row r="11" spans="1:14" ht="15.75" thickBot="1" x14ac:dyDescent="0.3">
      <c r="B11" s="33" t="s">
        <v>34</v>
      </c>
      <c r="C11" s="34">
        <f>Data!I32</f>
        <v>0</v>
      </c>
      <c r="D11" s="35">
        <f>Data!J32</f>
        <v>0</v>
      </c>
      <c r="E11" s="34">
        <f>Data!M32</f>
        <v>0</v>
      </c>
      <c r="F11" s="35">
        <f>Data!N32</f>
        <v>0</v>
      </c>
      <c r="K11" s="1"/>
      <c r="N11" s="19"/>
    </row>
    <row r="12" spans="1:14" ht="15.75" thickBot="1" x14ac:dyDescent="0.3">
      <c r="B12" s="30" t="s">
        <v>35</v>
      </c>
      <c r="C12" s="31">
        <f>Data!I51</f>
        <v>0</v>
      </c>
      <c r="D12" s="32">
        <f>Data!J51</f>
        <v>0</v>
      </c>
      <c r="E12" s="31">
        <f>Data!M51</f>
        <v>0</v>
      </c>
      <c r="F12" s="32">
        <f>Data!N51</f>
        <v>0</v>
      </c>
      <c r="J12" s="28" t="s">
        <v>36</v>
      </c>
      <c r="N12" s="19"/>
    </row>
    <row r="13" spans="1:14" ht="15" thickBot="1" x14ac:dyDescent="0.25">
      <c r="B13" s="33" t="s">
        <v>85</v>
      </c>
      <c r="C13" s="34">
        <f>Data!I70</f>
        <v>0</v>
      </c>
      <c r="D13" s="35">
        <f>Data!J70</f>
        <v>0</v>
      </c>
      <c r="E13" s="34">
        <f>Data!M70</f>
        <v>0</v>
      </c>
      <c r="F13" s="35">
        <f>Data!N70</f>
        <v>0</v>
      </c>
      <c r="N13" s="2"/>
    </row>
    <row r="14" spans="1:14" ht="15" thickBot="1" x14ac:dyDescent="0.25">
      <c r="B14" s="30" t="s">
        <v>86</v>
      </c>
      <c r="C14" s="31">
        <f>Data!I89</f>
        <v>0</v>
      </c>
      <c r="D14" s="32">
        <f>Data!J89</f>
        <v>0</v>
      </c>
      <c r="E14" s="31">
        <f>Data!M89</f>
        <v>0</v>
      </c>
      <c r="F14" s="32">
        <f>Data!N89</f>
        <v>0</v>
      </c>
      <c r="J14" s="29" t="s">
        <v>37</v>
      </c>
      <c r="K14" s="54" t="s">
        <v>51</v>
      </c>
      <c r="L14" s="54" t="s">
        <v>52</v>
      </c>
      <c r="N14" s="2"/>
    </row>
    <row r="15" spans="1:14" ht="15" thickBot="1" x14ac:dyDescent="0.25">
      <c r="B15" s="38" t="s">
        <v>25</v>
      </c>
      <c r="C15" s="39">
        <f>Data!B18+Data!B16</f>
        <v>0</v>
      </c>
      <c r="D15" s="40" t="e">
        <f>Data!C18+Data!C16</f>
        <v>#DIV/0!</v>
      </c>
      <c r="E15" s="39">
        <f>Data!B29</f>
        <v>0</v>
      </c>
      <c r="F15" s="40" t="e">
        <f>Data!C29</f>
        <v>#DIV/0!</v>
      </c>
      <c r="J15" s="47" t="s">
        <v>47</v>
      </c>
      <c r="K15" s="48" t="e">
        <f>MSP!D13</f>
        <v>#DIV/0!</v>
      </c>
      <c r="L15" s="48" t="e">
        <f>MSP!D61</f>
        <v>#DIV/0!</v>
      </c>
      <c r="N15" s="2"/>
    </row>
    <row r="16" spans="1:14" ht="15" thickBot="1" x14ac:dyDescent="0.25">
      <c r="B16" s="205" t="s">
        <v>12</v>
      </c>
      <c r="C16" s="206"/>
      <c r="D16" s="206"/>
      <c r="E16" s="206"/>
      <c r="F16" s="207"/>
      <c r="J16" s="49" t="s">
        <v>49</v>
      </c>
      <c r="K16" s="50">
        <f>MSP!C13</f>
        <v>0</v>
      </c>
      <c r="L16" s="50">
        <f>MSP!C61</f>
        <v>0</v>
      </c>
    </row>
    <row r="17" spans="2:12" ht="15" thickBot="1" x14ac:dyDescent="0.25">
      <c r="B17" s="30" t="s">
        <v>20</v>
      </c>
      <c r="C17" s="31">
        <f>Data!B19</f>
        <v>0</v>
      </c>
      <c r="D17" s="32" t="e">
        <f>Data!C19</f>
        <v>#DIV/0!</v>
      </c>
      <c r="E17" s="31">
        <f>Data!B30</f>
        <v>0</v>
      </c>
      <c r="F17" s="32" t="e">
        <f>Data!C30</f>
        <v>#DIV/0!</v>
      </c>
      <c r="J17" s="51" t="s">
        <v>27</v>
      </c>
      <c r="K17" s="52" t="e">
        <f>K15-K16</f>
        <v>#DIV/0!</v>
      </c>
      <c r="L17" s="52" t="e">
        <f>L15-L16</f>
        <v>#DIV/0!</v>
      </c>
    </row>
    <row r="18" spans="2:12" ht="15" customHeight="1" thickBot="1" x14ac:dyDescent="0.25">
      <c r="B18" s="33" t="s">
        <v>21</v>
      </c>
      <c r="C18" s="34">
        <f>Data!B20</f>
        <v>0</v>
      </c>
      <c r="D18" s="35" t="e">
        <f>Data!C20</f>
        <v>#DIV/0!</v>
      </c>
      <c r="E18" s="34">
        <f>Data!B31</f>
        <v>0</v>
      </c>
      <c r="F18" s="35" t="e">
        <f>Data!C31</f>
        <v>#DIV/0!</v>
      </c>
      <c r="J18" s="53" t="s">
        <v>50</v>
      </c>
      <c r="K18" s="56" t="e">
        <f>K15/K16-1</f>
        <v>#DIV/0!</v>
      </c>
      <c r="L18" s="56" t="e">
        <f>L15/L16-1</f>
        <v>#DIV/0!</v>
      </c>
    </row>
    <row r="19" spans="2:12" ht="15" thickBot="1" x14ac:dyDescent="0.25">
      <c r="B19" s="30" t="s">
        <v>23</v>
      </c>
      <c r="C19" s="31">
        <f>Data!B21</f>
        <v>0</v>
      </c>
      <c r="D19" s="32" t="e">
        <f>Data!C21</f>
        <v>#DIV/0!</v>
      </c>
      <c r="E19" s="31">
        <f>Data!B32</f>
        <v>0</v>
      </c>
      <c r="F19" s="32" t="e">
        <f>Data!C32</f>
        <v>#DIV/0!</v>
      </c>
      <c r="J19" s="79"/>
    </row>
    <row r="20" spans="2:12" ht="15" thickBot="1" x14ac:dyDescent="0.25">
      <c r="B20" s="33" t="s">
        <v>22</v>
      </c>
      <c r="C20" s="34">
        <f>Data!B22</f>
        <v>0</v>
      </c>
      <c r="D20" s="35" t="e">
        <f>Data!C22</f>
        <v>#DIV/0!</v>
      </c>
      <c r="E20" s="34">
        <f>Data!B33</f>
        <v>0</v>
      </c>
      <c r="F20" s="35" t="e">
        <f>Data!C33</f>
        <v>#DIV/0!</v>
      </c>
      <c r="J20" s="79"/>
    </row>
    <row r="21" spans="2:12" ht="15" thickBot="1" x14ac:dyDescent="0.25">
      <c r="B21" s="44" t="s">
        <v>26</v>
      </c>
      <c r="C21" s="42">
        <f>Data!B23</f>
        <v>0</v>
      </c>
      <c r="D21" s="43" t="e">
        <f>Data!C23</f>
        <v>#DIV/0!</v>
      </c>
      <c r="E21" s="42">
        <f>Data!B34</f>
        <v>0</v>
      </c>
      <c r="F21" s="43" t="e">
        <f>Data!C34</f>
        <v>#DIV/0!</v>
      </c>
      <c r="J21" s="80"/>
    </row>
    <row r="22" spans="2:12" ht="15" thickBot="1" x14ac:dyDescent="0.25">
      <c r="B22" s="41" t="s">
        <v>53</v>
      </c>
      <c r="C22" s="45">
        <f>Data!B24</f>
        <v>0</v>
      </c>
      <c r="D22" s="46" t="e">
        <f>Data!C24</f>
        <v>#DIV/0!</v>
      </c>
      <c r="E22" s="45">
        <f>Data!B35</f>
        <v>0</v>
      </c>
      <c r="F22" s="46" t="e">
        <f>Data!C35</f>
        <v>#DIV/0!</v>
      </c>
      <c r="J22" s="79"/>
    </row>
    <row r="23" spans="2:12" x14ac:dyDescent="0.2">
      <c r="J23" s="79"/>
    </row>
    <row r="24" spans="2:12" ht="15" x14ac:dyDescent="0.25">
      <c r="B24" s="28" t="s">
        <v>44</v>
      </c>
      <c r="J24" s="79"/>
    </row>
    <row r="25" spans="2:12" ht="15" thickBot="1" x14ac:dyDescent="0.25">
      <c r="J25" s="55"/>
    </row>
    <row r="26" spans="2:12" ht="15" thickBot="1" x14ac:dyDescent="0.25">
      <c r="B26" s="29" t="s">
        <v>17</v>
      </c>
      <c r="C26" s="203" t="s">
        <v>18</v>
      </c>
      <c r="D26" s="204"/>
      <c r="E26" s="203" t="s">
        <v>6</v>
      </c>
      <c r="F26" s="204"/>
    </row>
    <row r="27" spans="2:12" ht="15" thickBot="1" x14ac:dyDescent="0.25">
      <c r="B27" s="205" t="s">
        <v>16</v>
      </c>
      <c r="C27" s="206"/>
      <c r="D27" s="206"/>
      <c r="E27" s="206"/>
      <c r="F27" s="207"/>
    </row>
    <row r="28" spans="2:12" ht="15" thickBot="1" x14ac:dyDescent="0.25">
      <c r="B28" s="30" t="s">
        <v>91</v>
      </c>
      <c r="C28" s="83">
        <f>C7</f>
        <v>0</v>
      </c>
      <c r="D28" s="37" t="e">
        <f>Data!$C15</f>
        <v>#DIV/0!</v>
      </c>
      <c r="E28" s="31" t="s">
        <v>43</v>
      </c>
      <c r="F28" s="32" t="s">
        <v>43</v>
      </c>
    </row>
    <row r="29" spans="2:12" ht="15" thickBot="1" x14ac:dyDescent="0.25">
      <c r="B29" s="33" t="s">
        <v>90</v>
      </c>
      <c r="C29" s="34">
        <f>C8*12</f>
        <v>0</v>
      </c>
      <c r="D29" s="35" t="e">
        <f>D8</f>
        <v>#DIV/0!</v>
      </c>
      <c r="E29" s="34">
        <f>E8*12</f>
        <v>0</v>
      </c>
      <c r="F29" s="35" t="e">
        <f>F8</f>
        <v>#DIV/0!</v>
      </c>
    </row>
    <row r="30" spans="2:12" ht="15" thickBot="1" x14ac:dyDescent="0.25">
      <c r="B30" s="205" t="s">
        <v>3</v>
      </c>
      <c r="C30" s="206"/>
      <c r="D30" s="206"/>
      <c r="E30" s="206"/>
      <c r="F30" s="207"/>
    </row>
    <row r="31" spans="2:12" ht="15" thickBot="1" x14ac:dyDescent="0.25">
      <c r="B31" s="30" t="s">
        <v>32</v>
      </c>
      <c r="C31" s="31">
        <f>C10*12</f>
        <v>0</v>
      </c>
      <c r="D31" s="32">
        <f>D10</f>
        <v>0</v>
      </c>
      <c r="E31" s="31">
        <f>E10*12</f>
        <v>0</v>
      </c>
      <c r="F31" s="32">
        <f>Data!J105</f>
        <v>0</v>
      </c>
    </row>
    <row r="32" spans="2:12" ht="15" thickBot="1" x14ac:dyDescent="0.25">
      <c r="B32" s="205" t="s">
        <v>12</v>
      </c>
      <c r="C32" s="206"/>
      <c r="D32" s="206"/>
      <c r="E32" s="206"/>
      <c r="F32" s="207"/>
    </row>
    <row r="33" spans="2:6" ht="15" thickBot="1" x14ac:dyDescent="0.25">
      <c r="B33" s="30" t="s">
        <v>20</v>
      </c>
      <c r="C33" s="31">
        <f t="shared" ref="C33:C38" si="0">C17*12</f>
        <v>0</v>
      </c>
      <c r="D33" s="32" t="e">
        <f t="shared" ref="D33:D38" si="1">D17</f>
        <v>#DIV/0!</v>
      </c>
      <c r="E33" s="31">
        <f t="shared" ref="E33:E38" si="2">E17*12</f>
        <v>0</v>
      </c>
      <c r="F33" s="32">
        <f>Data!J123</f>
        <v>0</v>
      </c>
    </row>
    <row r="34" spans="2:6" ht="15" thickBot="1" x14ac:dyDescent="0.25">
      <c r="B34" s="33" t="s">
        <v>21</v>
      </c>
      <c r="C34" s="34">
        <f t="shared" si="0"/>
        <v>0</v>
      </c>
      <c r="D34" s="35" t="e">
        <f t="shared" si="1"/>
        <v>#DIV/0!</v>
      </c>
      <c r="E34" s="34">
        <f t="shared" si="2"/>
        <v>0</v>
      </c>
      <c r="F34" s="35">
        <f>Data!J124</f>
        <v>0</v>
      </c>
    </row>
    <row r="35" spans="2:6" ht="15" thickBot="1" x14ac:dyDescent="0.25">
      <c r="B35" s="30" t="s">
        <v>23</v>
      </c>
      <c r="C35" s="31">
        <f t="shared" si="0"/>
        <v>0</v>
      </c>
      <c r="D35" s="32" t="e">
        <f t="shared" si="1"/>
        <v>#DIV/0!</v>
      </c>
      <c r="E35" s="31">
        <f t="shared" si="2"/>
        <v>0</v>
      </c>
      <c r="F35" s="32">
        <f>Data!J125</f>
        <v>0</v>
      </c>
    </row>
    <row r="36" spans="2:6" ht="15" thickBot="1" x14ac:dyDescent="0.25">
      <c r="B36" s="33" t="s">
        <v>22</v>
      </c>
      <c r="C36" s="34">
        <f t="shared" si="0"/>
        <v>0</v>
      </c>
      <c r="D36" s="35" t="e">
        <f t="shared" si="1"/>
        <v>#DIV/0!</v>
      </c>
      <c r="E36" s="34">
        <f t="shared" si="2"/>
        <v>0</v>
      </c>
      <c r="F36" s="35">
        <f>Data!J126</f>
        <v>0</v>
      </c>
    </row>
    <row r="37" spans="2:6" ht="15" thickBot="1" x14ac:dyDescent="0.25">
      <c r="B37" s="44" t="s">
        <v>26</v>
      </c>
      <c r="C37" s="42">
        <f t="shared" si="0"/>
        <v>0</v>
      </c>
      <c r="D37" s="43" t="e">
        <f t="shared" si="1"/>
        <v>#DIV/0!</v>
      </c>
      <c r="E37" s="42">
        <f t="shared" si="2"/>
        <v>0</v>
      </c>
      <c r="F37" s="43" t="e">
        <f>F21</f>
        <v>#DIV/0!</v>
      </c>
    </row>
    <row r="38" spans="2:6" ht="15" thickBot="1" x14ac:dyDescent="0.25">
      <c r="B38" s="41" t="s">
        <v>54</v>
      </c>
      <c r="C38" s="158">
        <f t="shared" si="0"/>
        <v>0</v>
      </c>
      <c r="D38" s="46" t="e">
        <f t="shared" si="1"/>
        <v>#DIV/0!</v>
      </c>
      <c r="E38" s="158">
        <f t="shared" si="2"/>
        <v>0</v>
      </c>
      <c r="F38" s="46" t="e">
        <f>F22</f>
        <v>#DIV/0!</v>
      </c>
    </row>
  </sheetData>
  <mergeCells count="10">
    <mergeCell ref="C26:D26"/>
    <mergeCell ref="E26:F26"/>
    <mergeCell ref="B30:F30"/>
    <mergeCell ref="B32:F32"/>
    <mergeCell ref="B27:F27"/>
    <mergeCell ref="E5:F5"/>
    <mergeCell ref="B9:F9"/>
    <mergeCell ref="B16:F16"/>
    <mergeCell ref="C5:D5"/>
    <mergeCell ref="B6:F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8"/>
  <sheetViews>
    <sheetView workbookViewId="0">
      <selection activeCell="A9" sqref="A9"/>
    </sheetView>
  </sheetViews>
  <sheetFormatPr defaultRowHeight="14.25" x14ac:dyDescent="0.2"/>
  <cols>
    <col min="1" max="1" width="69.5" bestFit="1" customWidth="1"/>
    <col min="2" max="2" width="12.5" customWidth="1"/>
    <col min="3" max="3" width="10.25" customWidth="1"/>
    <col min="4" max="4" width="11.125" customWidth="1"/>
  </cols>
  <sheetData>
    <row r="3" spans="1:4" ht="15" x14ac:dyDescent="0.2">
      <c r="A3" s="114" t="s">
        <v>15</v>
      </c>
      <c r="B3" s="91"/>
      <c r="C3" s="91"/>
    </row>
    <row r="4" spans="1:4" ht="15.75" thickBot="1" x14ac:dyDescent="0.25">
      <c r="A4" s="92"/>
      <c r="B4" s="92"/>
      <c r="C4" s="92"/>
    </row>
    <row r="5" spans="1:4" ht="15.75" thickBot="1" x14ac:dyDescent="0.3">
      <c r="A5" s="88" t="s">
        <v>31</v>
      </c>
      <c r="B5" s="89"/>
      <c r="C5" s="89"/>
      <c r="D5" s="90"/>
    </row>
    <row r="6" spans="1:4" ht="15.75" thickBot="1" x14ac:dyDescent="0.3">
      <c r="A6" s="15" t="s">
        <v>7</v>
      </c>
      <c r="B6" s="59" t="s">
        <v>11</v>
      </c>
      <c r="C6" s="59" t="s">
        <v>8</v>
      </c>
      <c r="D6" s="60" t="s">
        <v>9</v>
      </c>
    </row>
    <row r="7" spans="1:4" ht="15" x14ac:dyDescent="0.25">
      <c r="A7" s="86" t="s">
        <v>45</v>
      </c>
      <c r="B7" s="63">
        <v>15000</v>
      </c>
      <c r="C7" s="65">
        <v>8.8000000000000005E-3</v>
      </c>
      <c r="D7" s="67">
        <v>1E-3</v>
      </c>
    </row>
    <row r="8" spans="1:4" ht="15" x14ac:dyDescent="0.25">
      <c r="A8" s="87" t="s">
        <v>46</v>
      </c>
      <c r="B8" s="63">
        <v>20000</v>
      </c>
      <c r="C8" s="10">
        <v>7.4000000000000003E-3</v>
      </c>
      <c r="D8" s="68">
        <v>2.0999999999999999E-3</v>
      </c>
    </row>
    <row r="9" spans="1:4" ht="15" x14ac:dyDescent="0.25">
      <c r="A9" s="16"/>
      <c r="B9" s="63"/>
      <c r="C9" s="10"/>
      <c r="D9" s="68"/>
    </row>
    <row r="10" spans="1:4" ht="15" x14ac:dyDescent="0.25">
      <c r="A10" s="16"/>
      <c r="B10" s="63"/>
      <c r="C10" s="10"/>
      <c r="D10" s="68"/>
    </row>
    <row r="11" spans="1:4" ht="15" x14ac:dyDescent="0.25">
      <c r="A11" s="16"/>
      <c r="B11" s="63"/>
      <c r="C11" s="10"/>
      <c r="D11" s="68"/>
    </row>
    <row r="12" spans="1:4" ht="15" x14ac:dyDescent="0.25">
      <c r="A12" s="16"/>
      <c r="B12" s="63"/>
      <c r="C12" s="10"/>
      <c r="D12" s="68"/>
    </row>
    <row r="13" spans="1:4" ht="15" x14ac:dyDescent="0.25">
      <c r="A13" s="16"/>
      <c r="B13" s="63"/>
      <c r="C13" s="10"/>
      <c r="D13" s="68"/>
    </row>
    <row r="14" spans="1:4" ht="15" x14ac:dyDescent="0.25">
      <c r="A14" s="16"/>
      <c r="B14" s="63"/>
      <c r="C14" s="10"/>
      <c r="D14" s="68"/>
    </row>
    <row r="15" spans="1:4" ht="15" x14ac:dyDescent="0.25">
      <c r="A15" s="16"/>
      <c r="B15" s="63"/>
      <c r="C15" s="10"/>
      <c r="D15" s="68"/>
    </row>
    <row r="16" spans="1:4" ht="15" x14ac:dyDescent="0.25">
      <c r="A16" s="16"/>
      <c r="B16" s="63"/>
      <c r="C16" s="10"/>
      <c r="D16" s="68"/>
    </row>
    <row r="17" spans="1:4" ht="15" x14ac:dyDescent="0.25">
      <c r="A17" s="16"/>
      <c r="B17" s="63"/>
      <c r="C17" s="10"/>
      <c r="D17" s="68"/>
    </row>
    <row r="18" spans="1:4" ht="15" x14ac:dyDescent="0.25">
      <c r="A18" s="16"/>
      <c r="B18" s="63"/>
      <c r="C18" s="10"/>
      <c r="D18" s="68"/>
    </row>
    <row r="19" spans="1:4" ht="15" x14ac:dyDescent="0.25">
      <c r="A19" s="16"/>
      <c r="B19" s="63"/>
      <c r="C19" s="10"/>
      <c r="D19" s="68"/>
    </row>
    <row r="20" spans="1:4" ht="15" x14ac:dyDescent="0.25">
      <c r="A20" s="16"/>
      <c r="B20" s="63"/>
      <c r="C20" s="10"/>
      <c r="D20" s="68"/>
    </row>
    <row r="21" spans="1:4" ht="15" x14ac:dyDescent="0.25">
      <c r="A21" s="16"/>
      <c r="B21" s="63"/>
      <c r="C21" s="10"/>
      <c r="D21" s="68"/>
    </row>
    <row r="22" spans="1:4" ht="15" x14ac:dyDescent="0.25">
      <c r="A22" s="16"/>
      <c r="B22" s="63"/>
      <c r="C22" s="10"/>
      <c r="D22" s="68"/>
    </row>
    <row r="23" spans="1:4" ht="15" x14ac:dyDescent="0.25">
      <c r="A23" s="16"/>
      <c r="B23" s="63"/>
      <c r="C23" s="10"/>
      <c r="D23" s="68"/>
    </row>
    <row r="24" spans="1:4" ht="15" x14ac:dyDescent="0.25">
      <c r="A24" s="16"/>
      <c r="B24" s="63"/>
      <c r="C24" s="10"/>
      <c r="D24" s="68"/>
    </row>
    <row r="25" spans="1:4" ht="15" x14ac:dyDescent="0.25">
      <c r="A25" s="16"/>
      <c r="B25" s="63"/>
      <c r="C25" s="10"/>
      <c r="D25" s="68"/>
    </row>
    <row r="26" spans="1:4" ht="15" x14ac:dyDescent="0.25">
      <c r="A26" s="16"/>
      <c r="B26" s="63"/>
      <c r="C26" s="10"/>
      <c r="D26" s="68"/>
    </row>
    <row r="27" spans="1:4" ht="15.75" thickBot="1" x14ac:dyDescent="0.3">
      <c r="A27" s="25"/>
      <c r="B27" s="64"/>
      <c r="C27" s="66"/>
      <c r="D27" s="69"/>
    </row>
    <row r="28" spans="1:4" ht="15.75" thickBot="1" x14ac:dyDescent="0.3">
      <c r="A28" s="72" t="s">
        <v>14</v>
      </c>
      <c r="B28" s="73">
        <f>SUM(B7:B27)</f>
        <v>35000</v>
      </c>
      <c r="C28" s="74">
        <f>Data!P27/B28</f>
        <v>8.0000000000000002E-3</v>
      </c>
      <c r="D28" s="75">
        <f>Data!Q27/B28</f>
        <v>1.6285714285714287E-3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opLeftCell="A34" workbookViewId="0">
      <selection activeCell="D14" sqref="D14"/>
    </sheetView>
  </sheetViews>
  <sheetFormatPr defaultRowHeight="14.25" x14ac:dyDescent="0.2"/>
  <cols>
    <col min="2" max="2" width="12.75" customWidth="1"/>
    <col min="3" max="3" width="14.75" customWidth="1"/>
    <col min="4" max="4" width="18" customWidth="1"/>
  </cols>
  <sheetData>
    <row r="1" spans="1:4" ht="15" x14ac:dyDescent="0.25">
      <c r="A1" s="82" t="s">
        <v>38</v>
      </c>
      <c r="B1" s="82" t="s">
        <v>39</v>
      </c>
      <c r="C1" s="82" t="s">
        <v>40</v>
      </c>
      <c r="D1" s="82" t="s">
        <v>41</v>
      </c>
    </row>
    <row r="2" spans="1:4" x14ac:dyDescent="0.2">
      <c r="A2">
        <v>1</v>
      </c>
      <c r="B2" s="1">
        <f>Data!C3-Data!B15</f>
        <v>0</v>
      </c>
      <c r="C2" s="1">
        <f>B2*(1+Data!$C$11/365)^31</f>
        <v>0</v>
      </c>
      <c r="D2" s="1" t="e">
        <f>B2*(1+(Data!$C$11+Data!$C$24)/365)^31</f>
        <v>#DIV/0!</v>
      </c>
    </row>
    <row r="3" spans="1:4" x14ac:dyDescent="0.2">
      <c r="A3">
        <v>2</v>
      </c>
      <c r="B3" s="1">
        <f>$B$2+C2</f>
        <v>0</v>
      </c>
      <c r="C3" s="1">
        <f>B3*(1+Data!$C$11/365)^30</f>
        <v>0</v>
      </c>
      <c r="D3" s="1" t="e">
        <f>B3*(1+(Data!$C$11+Data!$C$24)/365)^30</f>
        <v>#DIV/0!</v>
      </c>
    </row>
    <row r="4" spans="1:4" x14ac:dyDescent="0.2">
      <c r="A4">
        <v>3</v>
      </c>
      <c r="B4" s="1">
        <f>$B$2+C3</f>
        <v>0</v>
      </c>
      <c r="C4" s="1">
        <f>B4*(1+Data!$C$11/365)^31</f>
        <v>0</v>
      </c>
      <c r="D4" s="1" t="e">
        <f>B4*(1+(Data!$C$11+Data!$C$24)/365)^31</f>
        <v>#DIV/0!</v>
      </c>
    </row>
    <row r="5" spans="1:4" x14ac:dyDescent="0.2">
      <c r="A5">
        <v>4</v>
      </c>
      <c r="B5" s="1">
        <f t="shared" ref="B5:B61" si="0">$B$2+C4</f>
        <v>0</v>
      </c>
      <c r="C5" s="1">
        <f>B5*(1+Data!$C$11/365)^30</f>
        <v>0</v>
      </c>
      <c r="D5" s="1" t="e">
        <f>B5*(1+(Data!$C$11+Data!$C$24)/365)^30</f>
        <v>#DIV/0!</v>
      </c>
    </row>
    <row r="6" spans="1:4" x14ac:dyDescent="0.2">
      <c r="A6">
        <v>5</v>
      </c>
      <c r="B6" s="1">
        <f t="shared" si="0"/>
        <v>0</v>
      </c>
      <c r="C6" s="1">
        <f>B6*(1+Data!$C$11/365)^30</f>
        <v>0</v>
      </c>
      <c r="D6" s="1" t="e">
        <f>B6*(1+(Data!$C$11+Data!$C$24)/365)^30</f>
        <v>#DIV/0!</v>
      </c>
    </row>
    <row r="7" spans="1:4" x14ac:dyDescent="0.2">
      <c r="A7">
        <v>6</v>
      </c>
      <c r="B7" s="1">
        <f t="shared" si="0"/>
        <v>0</v>
      </c>
      <c r="C7" s="1">
        <f>B7*(1+Data!$C$11/365)^31</f>
        <v>0</v>
      </c>
      <c r="D7" s="1" t="e">
        <f>B7*(1+(Data!$C$11+Data!$C$24)/365)^31</f>
        <v>#DIV/0!</v>
      </c>
    </row>
    <row r="8" spans="1:4" x14ac:dyDescent="0.2">
      <c r="A8">
        <v>7</v>
      </c>
      <c r="B8" s="1">
        <f t="shared" si="0"/>
        <v>0</v>
      </c>
      <c r="C8" s="1">
        <f>B8*(1+Data!$C$11/365)^30</f>
        <v>0</v>
      </c>
      <c r="D8" s="1" t="e">
        <f>B8*(1+(Data!$C$11+Data!$C$24)/365)^30</f>
        <v>#DIV/0!</v>
      </c>
    </row>
    <row r="9" spans="1:4" x14ac:dyDescent="0.2">
      <c r="A9">
        <v>8</v>
      </c>
      <c r="B9" s="1">
        <f t="shared" si="0"/>
        <v>0</v>
      </c>
      <c r="C9" s="1">
        <f>B9*(1+Data!$C$11/365)^30</f>
        <v>0</v>
      </c>
      <c r="D9" s="1" t="e">
        <f>B9*(1+(Data!$C$11+Data!$C$24)/365)^30</f>
        <v>#DIV/0!</v>
      </c>
    </row>
    <row r="10" spans="1:4" x14ac:dyDescent="0.2">
      <c r="A10">
        <v>9</v>
      </c>
      <c r="B10" s="1">
        <f t="shared" si="0"/>
        <v>0</v>
      </c>
      <c r="C10" s="1">
        <f>B10*(1+Data!$C$11/365)^31</f>
        <v>0</v>
      </c>
      <c r="D10" s="1" t="e">
        <f>B10*(1+(Data!$C$11+Data!$C$24)/365)^31</f>
        <v>#DIV/0!</v>
      </c>
    </row>
    <row r="11" spans="1:4" x14ac:dyDescent="0.2">
      <c r="A11">
        <v>10</v>
      </c>
      <c r="B11" s="1">
        <f t="shared" si="0"/>
        <v>0</v>
      </c>
      <c r="C11" s="1">
        <f>B11*(1+Data!$C$11/365)^30</f>
        <v>0</v>
      </c>
      <c r="D11" s="1" t="e">
        <f>B11*(1+(Data!$C$11+Data!$C$24)/365)^30</f>
        <v>#DIV/0!</v>
      </c>
    </row>
    <row r="12" spans="1:4" ht="15" thickBot="1" x14ac:dyDescent="0.25">
      <c r="A12">
        <v>11</v>
      </c>
      <c r="B12" s="1">
        <f t="shared" si="0"/>
        <v>0</v>
      </c>
      <c r="C12" s="1">
        <f>B12*(1+Data!$C$11/365)^31</f>
        <v>0</v>
      </c>
      <c r="D12" s="1" t="e">
        <f>B12*(1+(Data!$C$11+Data!$C$24)/365)^31</f>
        <v>#DIV/0!</v>
      </c>
    </row>
    <row r="13" spans="1:4" ht="15" thickBot="1" x14ac:dyDescent="0.25">
      <c r="A13">
        <v>12</v>
      </c>
      <c r="B13" s="1">
        <f t="shared" si="0"/>
        <v>0</v>
      </c>
      <c r="C13" s="81">
        <f>B13*(1+Data!$C$11/365)^30</f>
        <v>0</v>
      </c>
      <c r="D13" s="81" t="e">
        <f>B13*(1+(Data!$C$11+Data!$C$24)/365)^30</f>
        <v>#DIV/0!</v>
      </c>
    </row>
    <row r="14" spans="1:4" x14ac:dyDescent="0.2">
      <c r="A14">
        <v>13</v>
      </c>
      <c r="B14" s="1">
        <f t="shared" si="0"/>
        <v>0</v>
      </c>
      <c r="C14" s="1">
        <f>B14*(1+Data!$C$11/365)^31</f>
        <v>0</v>
      </c>
      <c r="D14" s="1" t="e">
        <f>B14*(1+(Data!$C$11+Data!$C$35)/365)^31</f>
        <v>#DIV/0!</v>
      </c>
    </row>
    <row r="15" spans="1:4" x14ac:dyDescent="0.2">
      <c r="A15">
        <v>14</v>
      </c>
      <c r="B15" s="1">
        <f t="shared" si="0"/>
        <v>0</v>
      </c>
      <c r="C15" s="1">
        <f>B15*(1+Data!$C$11/365)^30</f>
        <v>0</v>
      </c>
      <c r="D15" s="1" t="e">
        <f>B15*(1+(Data!$C$11+Data!$C$35)/365)^30</f>
        <v>#DIV/0!</v>
      </c>
    </row>
    <row r="16" spans="1:4" x14ac:dyDescent="0.2">
      <c r="A16">
        <v>15</v>
      </c>
      <c r="B16" s="1">
        <f t="shared" si="0"/>
        <v>0</v>
      </c>
      <c r="C16" s="1">
        <f>B16*(1+Data!$C$11/365)^31</f>
        <v>0</v>
      </c>
      <c r="D16" s="1" t="e">
        <f>B16*(1+(Data!$C$11+Data!$C$35)/365)^31</f>
        <v>#DIV/0!</v>
      </c>
    </row>
    <row r="17" spans="1:4" x14ac:dyDescent="0.2">
      <c r="A17">
        <v>16</v>
      </c>
      <c r="B17" s="1">
        <f t="shared" si="0"/>
        <v>0</v>
      </c>
      <c r="C17" s="1">
        <f>B17*(1+Data!$C$11/365)^30</f>
        <v>0</v>
      </c>
      <c r="D17" s="1" t="e">
        <f>B17*(1+(Data!$C$11+Data!$C$35)/365)^30</f>
        <v>#DIV/0!</v>
      </c>
    </row>
    <row r="18" spans="1:4" x14ac:dyDescent="0.2">
      <c r="A18">
        <v>17</v>
      </c>
      <c r="B18" s="1">
        <f t="shared" si="0"/>
        <v>0</v>
      </c>
      <c r="C18" s="1">
        <f>B18*(1+Data!$C$11/365)^30</f>
        <v>0</v>
      </c>
      <c r="D18" s="1" t="e">
        <f>B18*(1+(Data!$C$11+Data!$C$35)/365)^30</f>
        <v>#DIV/0!</v>
      </c>
    </row>
    <row r="19" spans="1:4" x14ac:dyDescent="0.2">
      <c r="A19">
        <v>18</v>
      </c>
      <c r="B19" s="1">
        <f t="shared" si="0"/>
        <v>0</v>
      </c>
      <c r="C19" s="1">
        <f>B19*(1+Data!$C$11/365)^31</f>
        <v>0</v>
      </c>
      <c r="D19" s="1" t="e">
        <f>B19*(1+(Data!$C$11+Data!$C$35)/365)^31</f>
        <v>#DIV/0!</v>
      </c>
    </row>
    <row r="20" spans="1:4" x14ac:dyDescent="0.2">
      <c r="A20">
        <v>19</v>
      </c>
      <c r="B20" s="1">
        <f t="shared" si="0"/>
        <v>0</v>
      </c>
      <c r="C20" s="1">
        <f>B20*(1+Data!$C$11/365)^30</f>
        <v>0</v>
      </c>
      <c r="D20" s="1" t="e">
        <f>B20*(1+(Data!$C$11+Data!$C$35)/365)^30</f>
        <v>#DIV/0!</v>
      </c>
    </row>
    <row r="21" spans="1:4" x14ac:dyDescent="0.2">
      <c r="A21">
        <v>20</v>
      </c>
      <c r="B21" s="1">
        <f t="shared" si="0"/>
        <v>0</v>
      </c>
      <c r="C21" s="1">
        <f>B21*(1+Data!$C$11/365)^30</f>
        <v>0</v>
      </c>
      <c r="D21" s="1" t="e">
        <f>B21*(1+(Data!$C$11+Data!$C$35)/365)^30</f>
        <v>#DIV/0!</v>
      </c>
    </row>
    <row r="22" spans="1:4" x14ac:dyDescent="0.2">
      <c r="A22">
        <v>21</v>
      </c>
      <c r="B22" s="1">
        <f t="shared" si="0"/>
        <v>0</v>
      </c>
      <c r="C22" s="1">
        <f>B22*(1+Data!$C$11/365)^31</f>
        <v>0</v>
      </c>
      <c r="D22" s="1" t="e">
        <f>B22*(1+(Data!$C$11+Data!$C$35)/365)^31</f>
        <v>#DIV/0!</v>
      </c>
    </row>
    <row r="23" spans="1:4" x14ac:dyDescent="0.2">
      <c r="A23">
        <v>22</v>
      </c>
      <c r="B23" s="1">
        <f t="shared" si="0"/>
        <v>0</v>
      </c>
      <c r="C23" s="1">
        <f>B23*(1+Data!$C$11/365)^30</f>
        <v>0</v>
      </c>
      <c r="D23" s="1" t="e">
        <f>B23*(1+(Data!$C$11+Data!$C$35)/365)^30</f>
        <v>#DIV/0!</v>
      </c>
    </row>
    <row r="24" spans="1:4" x14ac:dyDescent="0.2">
      <c r="A24">
        <v>23</v>
      </c>
      <c r="B24" s="1">
        <f t="shared" si="0"/>
        <v>0</v>
      </c>
      <c r="C24" s="1">
        <f>B24*(1+Data!$C$11/365)^31</f>
        <v>0</v>
      </c>
      <c r="D24" s="1" t="e">
        <f>B24*(1+(Data!$C$11+Data!$C$35)/365)^31</f>
        <v>#DIV/0!</v>
      </c>
    </row>
    <row r="25" spans="1:4" x14ac:dyDescent="0.2">
      <c r="A25">
        <v>24</v>
      </c>
      <c r="B25" s="1">
        <f t="shared" si="0"/>
        <v>0</v>
      </c>
      <c r="C25" s="1">
        <f>B25*(1+Data!$C$11/365)^30</f>
        <v>0</v>
      </c>
      <c r="D25" s="1" t="e">
        <f>B25*(1+(Data!$C$11+Data!$C$35)/365)^30</f>
        <v>#DIV/0!</v>
      </c>
    </row>
    <row r="26" spans="1:4" x14ac:dyDescent="0.2">
      <c r="A26">
        <v>25</v>
      </c>
      <c r="B26" s="1">
        <f t="shared" si="0"/>
        <v>0</v>
      </c>
      <c r="C26" s="1">
        <f>B26*(1+Data!$C$11/365)^31</f>
        <v>0</v>
      </c>
      <c r="D26" s="1" t="e">
        <f>B26*(1+(Data!$C$11+Data!$C$35)/365)^31</f>
        <v>#DIV/0!</v>
      </c>
    </row>
    <row r="27" spans="1:4" x14ac:dyDescent="0.2">
      <c r="A27">
        <v>26</v>
      </c>
      <c r="B27" s="1">
        <f t="shared" si="0"/>
        <v>0</v>
      </c>
      <c r="C27" s="1">
        <f>B27*(1+Data!$C$11/365)^30</f>
        <v>0</v>
      </c>
      <c r="D27" s="1" t="e">
        <f>B27*(1+(Data!$C$11+Data!$C$35)/365)^30</f>
        <v>#DIV/0!</v>
      </c>
    </row>
    <row r="28" spans="1:4" x14ac:dyDescent="0.2">
      <c r="A28">
        <v>27</v>
      </c>
      <c r="B28" s="1">
        <f t="shared" si="0"/>
        <v>0</v>
      </c>
      <c r="C28" s="1">
        <f>B28*(1+Data!$C$11/365)^31</f>
        <v>0</v>
      </c>
      <c r="D28" s="1" t="e">
        <f>B28*(1+(Data!$C$11+Data!$C$35)/365)^31</f>
        <v>#DIV/0!</v>
      </c>
    </row>
    <row r="29" spans="1:4" x14ac:dyDescent="0.2">
      <c r="A29">
        <v>28</v>
      </c>
      <c r="B29" s="1">
        <f t="shared" si="0"/>
        <v>0</v>
      </c>
      <c r="C29" s="1">
        <f>B29*(1+Data!$C$11/365)^30</f>
        <v>0</v>
      </c>
      <c r="D29" s="1" t="e">
        <f>B29*(1+(Data!$C$11+Data!$C$35)/365)^30</f>
        <v>#DIV/0!</v>
      </c>
    </row>
    <row r="30" spans="1:4" x14ac:dyDescent="0.2">
      <c r="A30">
        <v>29</v>
      </c>
      <c r="B30" s="1">
        <f t="shared" si="0"/>
        <v>0</v>
      </c>
      <c r="C30" s="1">
        <f>B30*(1+Data!$C$11/365)^30</f>
        <v>0</v>
      </c>
      <c r="D30" s="1" t="e">
        <f>B30*(1+(Data!$C$11+Data!$C$35)/365)^30</f>
        <v>#DIV/0!</v>
      </c>
    </row>
    <row r="31" spans="1:4" x14ac:dyDescent="0.2">
      <c r="A31">
        <v>30</v>
      </c>
      <c r="B31" s="1">
        <f t="shared" si="0"/>
        <v>0</v>
      </c>
      <c r="C31" s="1">
        <f>B31*(1+Data!$C$11/365)^31</f>
        <v>0</v>
      </c>
      <c r="D31" s="1" t="e">
        <f>B31*(1+(Data!$C$11+Data!$C$35)/365)^31</f>
        <v>#DIV/0!</v>
      </c>
    </row>
    <row r="32" spans="1:4" x14ac:dyDescent="0.2">
      <c r="A32">
        <v>31</v>
      </c>
      <c r="B32" s="1">
        <f t="shared" si="0"/>
        <v>0</v>
      </c>
      <c r="C32" s="1">
        <f>B32*(1+Data!$C$11/365)^30</f>
        <v>0</v>
      </c>
      <c r="D32" s="1" t="e">
        <f>B32*(1+(Data!$C$11+Data!$C$35)/365)^30</f>
        <v>#DIV/0!</v>
      </c>
    </row>
    <row r="33" spans="1:4" x14ac:dyDescent="0.2">
      <c r="A33">
        <v>32</v>
      </c>
      <c r="B33" s="1">
        <f t="shared" si="0"/>
        <v>0</v>
      </c>
      <c r="C33" s="1">
        <f>B33*(1+Data!$C$11/365)^30</f>
        <v>0</v>
      </c>
      <c r="D33" s="1" t="e">
        <f>B33*(1+(Data!$C$11+Data!$C$35)/365)^30</f>
        <v>#DIV/0!</v>
      </c>
    </row>
    <row r="34" spans="1:4" x14ac:dyDescent="0.2">
      <c r="A34">
        <v>33</v>
      </c>
      <c r="B34" s="1">
        <f t="shared" si="0"/>
        <v>0</v>
      </c>
      <c r="C34" s="1">
        <f>B34*(1+Data!$C$11/365)^31</f>
        <v>0</v>
      </c>
      <c r="D34" s="1" t="e">
        <f>B34*(1+(Data!$C$11+Data!$C$35)/365)^31</f>
        <v>#DIV/0!</v>
      </c>
    </row>
    <row r="35" spans="1:4" x14ac:dyDescent="0.2">
      <c r="A35">
        <v>34</v>
      </c>
      <c r="B35" s="1">
        <f t="shared" si="0"/>
        <v>0</v>
      </c>
      <c r="C35" s="1">
        <f>B35*(1+Data!$C$11/365)^30</f>
        <v>0</v>
      </c>
      <c r="D35" s="1" t="e">
        <f>B35*(1+(Data!$C$11+Data!$C$35)/365)^30</f>
        <v>#DIV/0!</v>
      </c>
    </row>
    <row r="36" spans="1:4" x14ac:dyDescent="0.2">
      <c r="A36">
        <v>35</v>
      </c>
      <c r="B36" s="1">
        <f t="shared" si="0"/>
        <v>0</v>
      </c>
      <c r="C36" s="1">
        <f>B36*(1+Data!$C$11/365)^31</f>
        <v>0</v>
      </c>
      <c r="D36" s="1" t="e">
        <f>B36*(1+(Data!$C$11+Data!$C$35)/365)^31</f>
        <v>#DIV/0!</v>
      </c>
    </row>
    <row r="37" spans="1:4" x14ac:dyDescent="0.2">
      <c r="A37">
        <v>36</v>
      </c>
      <c r="B37" s="1">
        <f t="shared" si="0"/>
        <v>0</v>
      </c>
      <c r="C37" s="1">
        <f>B37*(1+Data!$C$11/365)^30</f>
        <v>0</v>
      </c>
      <c r="D37" s="1" t="e">
        <f>B37*(1+(Data!$C$11+Data!$C$35)/365)^30</f>
        <v>#DIV/0!</v>
      </c>
    </row>
    <row r="38" spans="1:4" x14ac:dyDescent="0.2">
      <c r="A38">
        <v>37</v>
      </c>
      <c r="B38" s="1">
        <f t="shared" si="0"/>
        <v>0</v>
      </c>
      <c r="C38" s="1">
        <f>B38*(1+Data!$C$11/365)^31</f>
        <v>0</v>
      </c>
      <c r="D38" s="1" t="e">
        <f>B38*(1+(Data!$C$11+Data!$C$35)/365)^31</f>
        <v>#DIV/0!</v>
      </c>
    </row>
    <row r="39" spans="1:4" x14ac:dyDescent="0.2">
      <c r="A39">
        <v>38</v>
      </c>
      <c r="B39" s="1">
        <f t="shared" si="0"/>
        <v>0</v>
      </c>
      <c r="C39" s="1">
        <f>B39*(1+Data!$C$11/365)^30</f>
        <v>0</v>
      </c>
      <c r="D39" s="1" t="e">
        <f>B39*(1+(Data!$C$11+Data!$C$35)/365)^30</f>
        <v>#DIV/0!</v>
      </c>
    </row>
    <row r="40" spans="1:4" x14ac:dyDescent="0.2">
      <c r="A40">
        <v>39</v>
      </c>
      <c r="B40" s="1">
        <f t="shared" si="0"/>
        <v>0</v>
      </c>
      <c r="C40" s="1">
        <f>B40*(1+Data!$C$11/365)^31</f>
        <v>0</v>
      </c>
      <c r="D40" s="1" t="e">
        <f>B40*(1+(Data!$C$11+Data!$C$35)/365)^31</f>
        <v>#DIV/0!</v>
      </c>
    </row>
    <row r="41" spans="1:4" x14ac:dyDescent="0.2">
      <c r="A41">
        <v>40</v>
      </c>
      <c r="B41" s="1">
        <f t="shared" si="0"/>
        <v>0</v>
      </c>
      <c r="C41" s="1">
        <f>B41*(1+Data!$C$11/365)^30</f>
        <v>0</v>
      </c>
      <c r="D41" s="1" t="e">
        <f>B41*(1+(Data!$C$11+Data!$C$35)/365)^30</f>
        <v>#DIV/0!</v>
      </c>
    </row>
    <row r="42" spans="1:4" x14ac:dyDescent="0.2">
      <c r="A42">
        <v>41</v>
      </c>
      <c r="B42" s="1">
        <f t="shared" si="0"/>
        <v>0</v>
      </c>
      <c r="C42" s="1">
        <f>B42*(1+Data!$C$11/365)^30</f>
        <v>0</v>
      </c>
      <c r="D42" s="1" t="e">
        <f>B42*(1+(Data!$C$11+Data!$C$35)/365)^30</f>
        <v>#DIV/0!</v>
      </c>
    </row>
    <row r="43" spans="1:4" x14ac:dyDescent="0.2">
      <c r="A43">
        <v>42</v>
      </c>
      <c r="B43" s="1">
        <f t="shared" si="0"/>
        <v>0</v>
      </c>
      <c r="C43" s="1">
        <f>B43*(1+Data!$C$11/365)^31</f>
        <v>0</v>
      </c>
      <c r="D43" s="1" t="e">
        <f>B43*(1+(Data!$C$11+Data!$C$35)/365)^31</f>
        <v>#DIV/0!</v>
      </c>
    </row>
    <row r="44" spans="1:4" x14ac:dyDescent="0.2">
      <c r="A44">
        <v>43</v>
      </c>
      <c r="B44" s="1">
        <f t="shared" si="0"/>
        <v>0</v>
      </c>
      <c r="C44" s="1">
        <f>B44*(1+Data!$C$11/365)^30</f>
        <v>0</v>
      </c>
      <c r="D44" s="1" t="e">
        <f>B44*(1+(Data!$C$11+Data!$C$35)/365)^30</f>
        <v>#DIV/0!</v>
      </c>
    </row>
    <row r="45" spans="1:4" x14ac:dyDescent="0.2">
      <c r="A45">
        <v>44</v>
      </c>
      <c r="B45" s="1">
        <f t="shared" si="0"/>
        <v>0</v>
      </c>
      <c r="C45" s="1">
        <f>B45*(1+Data!$C$11/365)^30</f>
        <v>0</v>
      </c>
      <c r="D45" s="1" t="e">
        <f>B45*(1+(Data!$C$11+Data!$C$35)/365)^30</f>
        <v>#DIV/0!</v>
      </c>
    </row>
    <row r="46" spans="1:4" x14ac:dyDescent="0.2">
      <c r="A46">
        <v>45</v>
      </c>
      <c r="B46" s="1">
        <f t="shared" si="0"/>
        <v>0</v>
      </c>
      <c r="C46" s="1">
        <f>B46*(1+Data!$C$11/365)^31</f>
        <v>0</v>
      </c>
      <c r="D46" s="1" t="e">
        <f>B46*(1+(Data!$C$11+Data!$C$35)/365)^31</f>
        <v>#DIV/0!</v>
      </c>
    </row>
    <row r="47" spans="1:4" x14ac:dyDescent="0.2">
      <c r="A47">
        <v>46</v>
      </c>
      <c r="B47" s="1">
        <f t="shared" si="0"/>
        <v>0</v>
      </c>
      <c r="C47" s="1">
        <f>B47*(1+Data!$C$11/365)^30</f>
        <v>0</v>
      </c>
      <c r="D47" s="1" t="e">
        <f>B47*(1+(Data!$C$11+Data!$C$35)/365)^30</f>
        <v>#DIV/0!</v>
      </c>
    </row>
    <row r="48" spans="1:4" x14ac:dyDescent="0.2">
      <c r="A48">
        <v>47</v>
      </c>
      <c r="B48" s="1">
        <f t="shared" si="0"/>
        <v>0</v>
      </c>
      <c r="C48" s="1">
        <f>B48*(1+Data!$C$11/365)^31</f>
        <v>0</v>
      </c>
      <c r="D48" s="1" t="e">
        <f>B48*(1+(Data!$C$11+Data!$C$35)/365)^31</f>
        <v>#DIV/0!</v>
      </c>
    </row>
    <row r="49" spans="1:4" x14ac:dyDescent="0.2">
      <c r="A49">
        <v>48</v>
      </c>
      <c r="B49" s="1">
        <f t="shared" si="0"/>
        <v>0</v>
      </c>
      <c r="C49" s="1">
        <f>B49*(1+Data!$C$11/365)^30</f>
        <v>0</v>
      </c>
      <c r="D49" s="1" t="e">
        <f>B49*(1+(Data!$C$11+Data!$C$35)/365)^30</f>
        <v>#DIV/0!</v>
      </c>
    </row>
    <row r="50" spans="1:4" x14ac:dyDescent="0.2">
      <c r="A50">
        <v>49</v>
      </c>
      <c r="B50" s="1">
        <f t="shared" si="0"/>
        <v>0</v>
      </c>
      <c r="C50" s="1">
        <f>B50*(1+Data!$C$11/365)^31</f>
        <v>0</v>
      </c>
      <c r="D50" s="1" t="e">
        <f>B50*(1+(Data!$C$11+Data!$C$35)/365)^31</f>
        <v>#DIV/0!</v>
      </c>
    </row>
    <row r="51" spans="1:4" x14ac:dyDescent="0.2">
      <c r="A51">
        <v>50</v>
      </c>
      <c r="B51" s="1">
        <f t="shared" si="0"/>
        <v>0</v>
      </c>
      <c r="C51" s="1">
        <f>B51*(1+Data!$C$11/365)^30</f>
        <v>0</v>
      </c>
      <c r="D51" s="1" t="e">
        <f>B51*(1+(Data!$C$11+Data!$C$35)/365)^30</f>
        <v>#DIV/0!</v>
      </c>
    </row>
    <row r="52" spans="1:4" x14ac:dyDescent="0.2">
      <c r="A52">
        <v>51</v>
      </c>
      <c r="B52" s="1">
        <f t="shared" si="0"/>
        <v>0</v>
      </c>
      <c r="C52" s="1">
        <f>B52*(1+Data!$C$11/365)^31</f>
        <v>0</v>
      </c>
      <c r="D52" s="1" t="e">
        <f>B52*(1+(Data!$C$11+Data!$C$35)/365)^31</f>
        <v>#DIV/0!</v>
      </c>
    </row>
    <row r="53" spans="1:4" x14ac:dyDescent="0.2">
      <c r="A53">
        <v>52</v>
      </c>
      <c r="B53" s="1">
        <f t="shared" si="0"/>
        <v>0</v>
      </c>
      <c r="C53" s="1">
        <f>B53*(1+Data!$C$11/365)^30</f>
        <v>0</v>
      </c>
      <c r="D53" s="1" t="e">
        <f>B53*(1+(Data!$C$11+Data!$C$35)/365)^30</f>
        <v>#DIV/0!</v>
      </c>
    </row>
    <row r="54" spans="1:4" x14ac:dyDescent="0.2">
      <c r="A54">
        <v>53</v>
      </c>
      <c r="B54" s="1">
        <f t="shared" si="0"/>
        <v>0</v>
      </c>
      <c r="C54" s="1">
        <f>B54*(1+Data!$C$11/365)^30</f>
        <v>0</v>
      </c>
      <c r="D54" s="1" t="e">
        <f>B54*(1+(Data!$C$11+Data!$C$35)/365)^30</f>
        <v>#DIV/0!</v>
      </c>
    </row>
    <row r="55" spans="1:4" x14ac:dyDescent="0.2">
      <c r="A55">
        <v>54</v>
      </c>
      <c r="B55" s="1">
        <f t="shared" si="0"/>
        <v>0</v>
      </c>
      <c r="C55" s="1">
        <f>B55*(1+Data!$C$11/365)^31</f>
        <v>0</v>
      </c>
      <c r="D55" s="1" t="e">
        <f>B55*(1+(Data!$C$11+Data!$C$35)/365)^31</f>
        <v>#DIV/0!</v>
      </c>
    </row>
    <row r="56" spans="1:4" x14ac:dyDescent="0.2">
      <c r="A56">
        <v>55</v>
      </c>
      <c r="B56" s="1">
        <f t="shared" si="0"/>
        <v>0</v>
      </c>
      <c r="C56" s="1">
        <f>B56*(1+Data!$C$11/365)^30</f>
        <v>0</v>
      </c>
      <c r="D56" s="1" t="e">
        <f>B56*(1+(Data!$C$11+Data!$C$35)/365)^30</f>
        <v>#DIV/0!</v>
      </c>
    </row>
    <row r="57" spans="1:4" x14ac:dyDescent="0.2">
      <c r="A57">
        <v>56</v>
      </c>
      <c r="B57" s="1">
        <f t="shared" si="0"/>
        <v>0</v>
      </c>
      <c r="C57" s="1">
        <f>B57*(1+Data!$C$11/365)^30</f>
        <v>0</v>
      </c>
      <c r="D57" s="1" t="e">
        <f>B57*(1+(Data!$C$11+Data!$C$35)/365)^30</f>
        <v>#DIV/0!</v>
      </c>
    </row>
    <row r="58" spans="1:4" x14ac:dyDescent="0.2">
      <c r="A58">
        <v>57</v>
      </c>
      <c r="B58" s="1">
        <f t="shared" si="0"/>
        <v>0</v>
      </c>
      <c r="C58" s="1">
        <f>B58*(1+Data!$C$11/365)^31</f>
        <v>0</v>
      </c>
      <c r="D58" s="1" t="e">
        <f>B58*(1+(Data!$C$11+Data!$C$35)/365)^31</f>
        <v>#DIV/0!</v>
      </c>
    </row>
    <row r="59" spans="1:4" x14ac:dyDescent="0.2">
      <c r="A59">
        <v>58</v>
      </c>
      <c r="B59" s="1">
        <f t="shared" si="0"/>
        <v>0</v>
      </c>
      <c r="C59" s="1">
        <f>B59*(1+Data!$C$11/365)^30</f>
        <v>0</v>
      </c>
      <c r="D59" s="1" t="e">
        <f>B59*(1+(Data!$C$11+Data!$C$35)/365)^30</f>
        <v>#DIV/0!</v>
      </c>
    </row>
    <row r="60" spans="1:4" ht="15" thickBot="1" x14ac:dyDescent="0.25">
      <c r="A60">
        <v>59</v>
      </c>
      <c r="B60" s="1">
        <f t="shared" si="0"/>
        <v>0</v>
      </c>
      <c r="C60" s="1">
        <f>B60*(1+Data!$C$11/365)^31</f>
        <v>0</v>
      </c>
      <c r="D60" s="1" t="e">
        <f>B60*(1+(Data!$C$11+Data!$C$35)/365)^31</f>
        <v>#DIV/0!</v>
      </c>
    </row>
    <row r="61" spans="1:4" ht="15" thickBot="1" x14ac:dyDescent="0.25">
      <c r="A61">
        <v>60</v>
      </c>
      <c r="B61" s="1">
        <f t="shared" si="0"/>
        <v>0</v>
      </c>
      <c r="C61" s="81">
        <f>B61*(1+Data!$C$11/365)^30</f>
        <v>0</v>
      </c>
      <c r="D61" s="81" t="e">
        <f>B61*(1+(Data!$C$11+Data!$C$35)/365)^30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Output</vt:lpstr>
      <vt:lpstr>Charges Calculator</vt:lpstr>
      <vt:lpstr>MSP</vt:lpstr>
    </vt:vector>
  </TitlesOfParts>
  <Company>CCW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Aron Gunningham</dc:creator>
  <cp:lastModifiedBy>Aron Gunningham</cp:lastModifiedBy>
  <cp:lastPrinted>2018-02-14T09:06:10Z</cp:lastPrinted>
  <dcterms:created xsi:type="dcterms:W3CDTF">2018-02-02T14:12:06Z</dcterms:created>
  <dcterms:modified xsi:type="dcterms:W3CDTF">2018-03-14T12:51:30Z</dcterms:modified>
</cp:coreProperties>
</file>